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9320" windowHeight="10110"/>
  </bookViews>
  <sheets>
    <sheet name="Инструкция" sheetId="5" r:id="rId1"/>
    <sheet name="Лист1" sheetId="1" r:id="rId2"/>
    <sheet name="Лист2" sheetId="2" r:id="rId3"/>
    <sheet name="Лист3" sheetId="3" r:id="rId4"/>
    <sheet name="Лист4" sheetId="4" r:id="rId5"/>
  </sheets>
  <calcPr calcId="125725"/>
</workbook>
</file>

<file path=xl/calcChain.xml><?xml version="1.0" encoding="utf-8"?>
<calcChain xmlns="http://schemas.openxmlformats.org/spreadsheetml/2006/main">
  <c r="M33" i="3"/>
  <c r="L33"/>
  <c r="K33"/>
  <c r="J33"/>
  <c r="H33"/>
  <c r="G33"/>
  <c r="F33"/>
  <c r="E33"/>
  <c r="G9" i="2"/>
  <c r="N25"/>
  <c r="P29" i="1"/>
  <c r="E38" i="3"/>
  <c r="E39"/>
  <c r="E37"/>
  <c r="O29" i="1"/>
  <c r="D21"/>
  <c r="F19"/>
  <c r="E19"/>
  <c r="F18"/>
  <c r="E18"/>
  <c r="F17"/>
  <c r="F21" s="1"/>
  <c r="E17"/>
  <c r="E21" s="1"/>
  <c r="H25" i="3"/>
  <c r="G25"/>
  <c r="F25"/>
  <c r="E25"/>
  <c r="E34"/>
  <c r="E31"/>
  <c r="M6"/>
  <c r="L6"/>
  <c r="K6"/>
  <c r="J6"/>
  <c r="H6"/>
  <c r="G6"/>
  <c r="F6"/>
  <c r="E6"/>
  <c r="N18" i="2"/>
  <c r="I18"/>
  <c r="M18"/>
  <c r="L18"/>
  <c r="K18"/>
  <c r="J18"/>
  <c r="H18"/>
  <c r="G18"/>
  <c r="F18"/>
  <c r="E18"/>
  <c r="N17"/>
  <c r="I17"/>
  <c r="M17"/>
  <c r="L17"/>
  <c r="K17"/>
  <c r="J17"/>
  <c r="H17"/>
  <c r="G17"/>
  <c r="F17"/>
  <c r="E17"/>
  <c r="E16"/>
  <c r="N19"/>
  <c r="M19"/>
  <c r="M25" s="1"/>
  <c r="L19"/>
  <c r="L25" s="1"/>
  <c r="K19"/>
  <c r="K25" s="1"/>
  <c r="J19"/>
  <c r="J25" s="1"/>
  <c r="H19"/>
  <c r="H25" s="1"/>
  <c r="G19"/>
  <c r="G25" s="1"/>
  <c r="F19"/>
  <c r="F25" s="1"/>
  <c r="E19"/>
  <c r="E25" s="1"/>
  <c r="F9"/>
  <c r="E9"/>
  <c r="G8"/>
  <c r="G7"/>
  <c r="M29" i="3"/>
  <c r="L29"/>
  <c r="K29"/>
  <c r="J29"/>
  <c r="N29" s="1"/>
  <c r="H29"/>
  <c r="G29"/>
  <c r="F29"/>
  <c r="E29"/>
  <c r="I29" s="1"/>
  <c r="N45" i="4"/>
  <c r="N48" s="1"/>
  <c r="I45"/>
  <c r="I48" s="1"/>
  <c r="M41"/>
  <c r="L41"/>
  <c r="K41"/>
  <c r="J41"/>
  <c r="H41"/>
  <c r="G41"/>
  <c r="F41"/>
  <c r="M46"/>
  <c r="M48" s="1"/>
  <c r="L46"/>
  <c r="L48" s="1"/>
  <c r="K46"/>
  <c r="K48" s="1"/>
  <c r="J46"/>
  <c r="J48" s="1"/>
  <c r="H46"/>
  <c r="H48" s="1"/>
  <c r="G46"/>
  <c r="G48" s="1"/>
  <c r="F46"/>
  <c r="F48" s="1"/>
  <c r="E46"/>
  <c r="E48" s="1"/>
  <c r="N47"/>
  <c r="N46" s="1"/>
  <c r="I47"/>
  <c r="I46" s="1"/>
  <c r="N43"/>
  <c r="N42"/>
  <c r="N41" s="1"/>
  <c r="M37"/>
  <c r="L37"/>
  <c r="K37"/>
  <c r="J37"/>
  <c r="N37" s="1"/>
  <c r="E43"/>
  <c r="I43" s="1"/>
  <c r="E42"/>
  <c r="I42" s="1"/>
  <c r="H10" i="1"/>
  <c r="G10"/>
  <c r="F10"/>
  <c r="I9"/>
  <c r="N10" i="4"/>
  <c r="M34" i="3"/>
  <c r="M35" i="4" s="1"/>
  <c r="L34" i="3"/>
  <c r="L35" i="4" s="1"/>
  <c r="K34" i="3"/>
  <c r="K35" i="4" s="1"/>
  <c r="J34" i="3"/>
  <c r="J35" i="4" s="1"/>
  <c r="M32" i="3"/>
  <c r="M33" i="4" s="1"/>
  <c r="L32" i="3"/>
  <c r="L33" i="4" s="1"/>
  <c r="K32" i="3"/>
  <c r="K33" i="4" s="1"/>
  <c r="J32" i="3"/>
  <c r="J33" i="4" s="1"/>
  <c r="M31" i="3"/>
  <c r="M32" i="4" s="1"/>
  <c r="L31" i="3"/>
  <c r="L32" i="4" s="1"/>
  <c r="K31" i="3"/>
  <c r="K32" i="4" s="1"/>
  <c r="J31" i="3"/>
  <c r="J32" i="4" s="1"/>
  <c r="M30" i="3"/>
  <c r="M31" i="4" s="1"/>
  <c r="L30" i="3"/>
  <c r="L31" i="4" s="1"/>
  <c r="K30" i="3"/>
  <c r="K31" i="4" s="1"/>
  <c r="J30" i="3"/>
  <c r="J31" i="4" s="1"/>
  <c r="M26" i="3"/>
  <c r="M28" i="4" s="1"/>
  <c r="L26" i="3"/>
  <c r="L28" i="4" s="1"/>
  <c r="K26" i="3"/>
  <c r="K28" i="4" s="1"/>
  <c r="J26" i="3"/>
  <c r="J28" i="4" s="1"/>
  <c r="N25" i="3"/>
  <c r="M24"/>
  <c r="M29" i="4" s="1"/>
  <c r="L24" i="3"/>
  <c r="L29" i="4" s="1"/>
  <c r="K24" i="3"/>
  <c r="K29" i="4" s="1"/>
  <c r="J24" i="3"/>
  <c r="J29" i="4" s="1"/>
  <c r="M7" i="3"/>
  <c r="M7" i="4" s="1"/>
  <c r="M24" s="1"/>
  <c r="L7" i="3"/>
  <c r="L7" i="4" s="1"/>
  <c r="L24" s="1"/>
  <c r="K7" i="3"/>
  <c r="K7" i="4" s="1"/>
  <c r="K24" s="1"/>
  <c r="J7" i="3"/>
  <c r="J7" i="4" s="1"/>
  <c r="J24" s="1"/>
  <c r="H37"/>
  <c r="G37"/>
  <c r="F37"/>
  <c r="E37"/>
  <c r="E32"/>
  <c r="I10"/>
  <c r="I37" s="1"/>
  <c r="H34" i="3"/>
  <c r="H35" i="4" s="1"/>
  <c r="G34" i="3"/>
  <c r="G35" i="4" s="1"/>
  <c r="F34" i="3"/>
  <c r="F35" i="4" s="1"/>
  <c r="E35"/>
  <c r="I34" i="3"/>
  <c r="I35" i="4" s="1"/>
  <c r="H32" i="3"/>
  <c r="H33" i="4" s="1"/>
  <c r="G32" i="3"/>
  <c r="G33" i="4" s="1"/>
  <c r="F32" i="3"/>
  <c r="F33" i="4" s="1"/>
  <c r="E32" i="3"/>
  <c r="E33" i="4" s="1"/>
  <c r="H31" i="3"/>
  <c r="H32" i="4" s="1"/>
  <c r="G31" i="3"/>
  <c r="G32" i="4" s="1"/>
  <c r="F31" i="3"/>
  <c r="F32" i="4" s="1"/>
  <c r="H30" i="3"/>
  <c r="H31" i="4" s="1"/>
  <c r="G30" i="3"/>
  <c r="G31" i="4" s="1"/>
  <c r="F30" i="3"/>
  <c r="F31" i="4" s="1"/>
  <c r="E30" i="3"/>
  <c r="E31" i="4" s="1"/>
  <c r="H26" i="3"/>
  <c r="H28" i="4" s="1"/>
  <c r="G26" i="3"/>
  <c r="G28" i="4" s="1"/>
  <c r="F26" i="3"/>
  <c r="F28" i="4" s="1"/>
  <c r="E26" i="3"/>
  <c r="E28" i="4" s="1"/>
  <c r="I7" i="1"/>
  <c r="H24" i="3"/>
  <c r="H29" i="4" s="1"/>
  <c r="G24" i="3"/>
  <c r="G29" i="4" s="1"/>
  <c r="F24" i="3"/>
  <c r="F29" i="4" s="1"/>
  <c r="E24" i="3"/>
  <c r="E29" i="4" s="1"/>
  <c r="H7" i="3"/>
  <c r="H7" i="4" s="1"/>
  <c r="H24" s="1"/>
  <c r="G7" i="3"/>
  <c r="G7" i="4" s="1"/>
  <c r="G24" s="1"/>
  <c r="F7" i="3"/>
  <c r="F7" i="4" s="1"/>
  <c r="F24" s="1"/>
  <c r="E7" i="3"/>
  <c r="E7" i="4" s="1"/>
  <c r="E24" s="1"/>
  <c r="I33" i="3" l="1"/>
  <c r="I41" i="4"/>
  <c r="M28" i="3"/>
  <c r="M30" i="4" s="1"/>
  <c r="I24"/>
  <c r="F28" i="3"/>
  <c r="F30" i="4" s="1"/>
  <c r="E28" i="3"/>
  <c r="G28"/>
  <c r="G30" i="4" s="1"/>
  <c r="H28" i="3"/>
  <c r="H30" i="4" s="1"/>
  <c r="J28" i="3"/>
  <c r="J30" i="4" s="1"/>
  <c r="K28" i="3"/>
  <c r="K30" i="4" s="1"/>
  <c r="L28" i="3"/>
  <c r="L30" i="4" s="1"/>
  <c r="I26" i="3"/>
  <c r="I28" i="4" s="1"/>
  <c r="I31" i="3"/>
  <c r="I32" i="4" s="1"/>
  <c r="I32" i="3"/>
  <c r="I33" i="4" s="1"/>
  <c r="N26" i="3"/>
  <c r="N28" i="4" s="1"/>
  <c r="N30" i="3"/>
  <c r="N31" i="4" s="1"/>
  <c r="N31" i="3"/>
  <c r="N32" i="4" s="1"/>
  <c r="N32" i="3"/>
  <c r="N33" i="4" s="1"/>
  <c r="I24" i="3"/>
  <c r="I29" i="4" s="1"/>
  <c r="N24" i="3"/>
  <c r="N29" i="4" s="1"/>
  <c r="I6" i="3"/>
  <c r="N6"/>
  <c r="N7" s="1"/>
  <c r="N7" i="4" s="1"/>
  <c r="N24" s="1"/>
  <c r="E41"/>
  <c r="N34" i="3"/>
  <c r="I30"/>
  <c r="I31" i="4" s="1"/>
  <c r="N28" i="3" l="1"/>
  <c r="N30" i="4" s="1"/>
  <c r="E30"/>
  <c r="I28" i="3"/>
  <c r="I30" i="4" s="1"/>
  <c r="M34"/>
  <c r="L34"/>
  <c r="K34"/>
  <c r="H34"/>
  <c r="G34"/>
  <c r="F34"/>
  <c r="I7" i="3"/>
  <c r="I7" i="4" s="1"/>
  <c r="E53" s="1"/>
  <c r="N35"/>
  <c r="I25" i="3"/>
  <c r="G6" i="2"/>
  <c r="J34" i="4" l="1"/>
  <c r="N33" i="3"/>
  <c r="N34" i="4" s="1"/>
  <c r="E34"/>
  <c r="I34"/>
  <c r="H16" i="2"/>
  <c r="M16"/>
  <c r="L16"/>
  <c r="K16"/>
  <c r="J16"/>
  <c r="H26"/>
  <c r="H23" i="3" s="1"/>
  <c r="H27" i="4" s="1"/>
  <c r="H22" i="3"/>
  <c r="F16" i="2"/>
  <c r="G16"/>
  <c r="J26" l="1"/>
  <c r="J23" i="3" s="1"/>
  <c r="J27" i="4" s="1"/>
  <c r="J22" i="3"/>
  <c r="N16" i="2"/>
  <c r="K26"/>
  <c r="K23" i="3" s="1"/>
  <c r="K27" i="4" s="1"/>
  <c r="K22" i="3"/>
  <c r="L26" i="2"/>
  <c r="L23" i="3" s="1"/>
  <c r="L27" i="4" s="1"/>
  <c r="L22" i="3"/>
  <c r="M26" i="2"/>
  <c r="M23" i="3" s="1"/>
  <c r="M27" i="4" s="1"/>
  <c r="M22" i="3"/>
  <c r="G26" i="2"/>
  <c r="G23" i="3" s="1"/>
  <c r="G27" i="4" s="1"/>
  <c r="G22" i="3"/>
  <c r="F26" i="2"/>
  <c r="F23" i="3" s="1"/>
  <c r="F27" i="4" s="1"/>
  <c r="F22" i="3"/>
  <c r="I16" i="2"/>
  <c r="I19" s="1"/>
  <c r="E22" i="3"/>
  <c r="H26" i="4"/>
  <c r="H35" i="3"/>
  <c r="H8" i="4" s="1"/>
  <c r="H9" s="1"/>
  <c r="H11" s="1"/>
  <c r="M26" l="1"/>
  <c r="M35" i="3"/>
  <c r="M8" i="4" s="1"/>
  <c r="M9" s="1"/>
  <c r="M11" s="1"/>
  <c r="L26"/>
  <c r="L35" i="3"/>
  <c r="L8" i="4" s="1"/>
  <c r="L9" s="1"/>
  <c r="L11" s="1"/>
  <c r="K26"/>
  <c r="K35" i="3"/>
  <c r="K8" i="4" s="1"/>
  <c r="K9" s="1"/>
  <c r="K11" s="1"/>
  <c r="N26" i="2"/>
  <c r="N23" i="3" s="1"/>
  <c r="N27" i="4" s="1"/>
  <c r="N22" i="3"/>
  <c r="J26" i="4"/>
  <c r="J35" i="3"/>
  <c r="J8" i="4" s="1"/>
  <c r="J9" s="1"/>
  <c r="J11" s="1"/>
  <c r="I22" i="3"/>
  <c r="I25" i="2"/>
  <c r="E26"/>
  <c r="F26" i="4"/>
  <c r="F35" i="3"/>
  <c r="F8" i="4" s="1"/>
  <c r="F9" s="1"/>
  <c r="F11" s="1"/>
  <c r="G26"/>
  <c r="G35" i="3"/>
  <c r="G8" i="4" s="1"/>
  <c r="G9" s="1"/>
  <c r="G11" s="1"/>
  <c r="J12" l="1"/>
  <c r="J13" s="1"/>
  <c r="N26"/>
  <c r="N35" i="3"/>
  <c r="N8" i="4" s="1"/>
  <c r="N9" s="1"/>
  <c r="N11" s="1"/>
  <c r="K12"/>
  <c r="K36" s="1"/>
  <c r="L12"/>
  <c r="L36" s="1"/>
  <c r="E23" i="3"/>
  <c r="E27" i="4" s="1"/>
  <c r="I26" i="2"/>
  <c r="I23" i="3" s="1"/>
  <c r="I27" i="4" s="1"/>
  <c r="I26"/>
  <c r="E26"/>
  <c r="M12" l="1"/>
  <c r="M36" s="1"/>
  <c r="N12"/>
  <c r="N36" s="1"/>
  <c r="E35" i="3"/>
  <c r="E8" i="4" s="1"/>
  <c r="E9" s="1"/>
  <c r="E11" s="1"/>
  <c r="E12" s="1"/>
  <c r="I35" i="3"/>
  <c r="I8" i="4" s="1"/>
  <c r="I9" s="1"/>
  <c r="I11" s="1"/>
  <c r="L13"/>
  <c r="K13"/>
  <c r="M38"/>
  <c r="L38"/>
  <c r="K38"/>
  <c r="J36"/>
  <c r="M13" l="1"/>
  <c r="K40"/>
  <c r="K39" s="1"/>
  <c r="K44" s="1"/>
  <c r="K49" s="1"/>
  <c r="I57" s="1"/>
  <c r="L40"/>
  <c r="L39" s="1"/>
  <c r="L44" s="1"/>
  <c r="L49" s="1"/>
  <c r="I58" s="1"/>
  <c r="I12"/>
  <c r="M40"/>
  <c r="N13"/>
  <c r="N38"/>
  <c r="J38"/>
  <c r="E36"/>
  <c r="E38" s="1"/>
  <c r="E40" s="1"/>
  <c r="E13"/>
  <c r="E14" s="1"/>
  <c r="F12" l="1"/>
  <c r="J40"/>
  <c r="J39" s="1"/>
  <c r="J44" s="1"/>
  <c r="J49" s="1"/>
  <c r="I56" s="1"/>
  <c r="N40"/>
  <c r="M39"/>
  <c r="I36"/>
  <c r="I38" s="1"/>
  <c r="I13"/>
  <c r="N14" s="1"/>
  <c r="E54" s="1"/>
  <c r="E57" s="1"/>
  <c r="F13" l="1"/>
  <c r="F14" s="1"/>
  <c r="F36"/>
  <c r="F38" s="1"/>
  <c r="F40" s="1"/>
  <c r="F39" s="1"/>
  <c r="F44" s="1"/>
  <c r="F49" s="1"/>
  <c r="I53" s="1"/>
  <c r="M44"/>
  <c r="M49" s="1"/>
  <c r="I59" s="1"/>
  <c r="N39"/>
  <c r="N44" s="1"/>
  <c r="N49" s="1"/>
  <c r="E8" i="1"/>
  <c r="E39" i="4"/>
  <c r="G12" l="1"/>
  <c r="E44"/>
  <c r="I8" i="1"/>
  <c r="I10" s="1"/>
  <c r="E10"/>
  <c r="G36" i="4" l="1"/>
  <c r="G38" s="1"/>
  <c r="G40" s="1"/>
  <c r="G13"/>
  <c r="G14" s="1"/>
  <c r="H12"/>
  <c r="E49"/>
  <c r="I52" s="1"/>
  <c r="G39" l="1"/>
  <c r="I40"/>
  <c r="H36"/>
  <c r="H38" s="1"/>
  <c r="H40" s="1"/>
  <c r="H39" s="1"/>
  <c r="H44" s="1"/>
  <c r="H49" s="1"/>
  <c r="I55" s="1"/>
  <c r="H13"/>
  <c r="H14" s="1"/>
  <c r="I14" s="1"/>
  <c r="J14" s="1"/>
  <c r="K14" s="1"/>
  <c r="L14" s="1"/>
  <c r="M14" s="1"/>
  <c r="G44" l="1"/>
  <c r="G49" s="1"/>
  <c r="I54" s="1"/>
  <c r="I39"/>
  <c r="E55" l="1"/>
  <c r="I44"/>
  <c r="I49" s="1"/>
</calcChain>
</file>

<file path=xl/comments1.xml><?xml version="1.0" encoding="utf-8"?>
<comments xmlns="http://schemas.openxmlformats.org/spreadsheetml/2006/main">
  <authors>
    <author>1</author>
  </authors>
  <commentList>
    <comment ref="B23" authorId="0">
      <text>
        <r>
          <rPr>
            <b/>
            <sz val="8"/>
            <color indexed="81"/>
            <rFont val="Tahoma"/>
            <family val="2"/>
            <charset val="204"/>
          </rPr>
          <t>1:</t>
        </r>
        <r>
          <rPr>
            <sz val="8"/>
            <color indexed="81"/>
            <rFont val="Tahoma"/>
            <family val="2"/>
            <charset val="204"/>
          </rPr>
          <t xml:space="preserve">
Cutting 3 – программа для раскроя прямоугольных листов на прямоугольные детали. 
Основное предназначение Каттинг 3 – экономия материалов и оптимизация его расхода во время раскройки стандартных листов. При помощи данной утилиты можно с наименьшими потерями раскроить листы ДСП, ДВП, стекла, и т.д. Отличительная особенность утилиты – простой и интуитивно понятный интерфейс, что отличает ее от подобного ПО. Cutting 3 скачать бесплатно вы можете на этом сайте.
Функционал программы обеспечивает выполнение ряда действий, направленных на экономию материалов при раскрое, при этом расчеты производятся очень быстро.
Пользователь может задать необходимое для раскройки количество листов, сохранить проект в собственном формате, а также экспортировать в другие программы. Есть возможность визуализации фактуры материала, а также маркировки кромки и остатков. Утилита позволяет также сохранить реализованный проект в качестве спецификации.
Cutting 3, в отличие от своих более ранних версий, обладает целым рядом новшеств и нововведений. Так, появилась возможность использования разных режимов функционирования, перетаскивания деталей с одного раскройного листа на другой, задания любого числа деталей и листов для раскроя. Была реализована функция переноса деталей из другого ПО, а также функция расчета площадей изготовленных деталей, остатков и отходов, а также длины распила. Данная утилита умеет не только кроить с минимальным количеством отходов, но и вести складской подсчет изготовленной продукции и остатков.
Основные достоинства Cutting 3
    Высокая скорость.
    Экспорт проекта в другое ПО.
    Перенос деталей из АвтоКад.
    Маркировка остатков и кромки.
    Сохранение в собственном формате.
    Складской учет.
    Подсчет изготовленных деталей, а также остатков.
</t>
        </r>
      </text>
    </comment>
    <comment ref="B24" authorId="0">
      <text>
        <r>
          <rPr>
            <b/>
            <sz val="8"/>
            <color indexed="81"/>
            <rFont val="Tahoma"/>
            <family val="2"/>
            <charset val="204"/>
          </rPr>
          <t>1:</t>
        </r>
        <r>
          <rPr>
            <sz val="8"/>
            <color indexed="81"/>
            <rFont val="Tahoma"/>
            <family val="2"/>
            <charset val="204"/>
          </rPr>
          <t xml:space="preserve">
Программа PRO100 предназначена для быстрого и эффективного проектирования мебели и оформления интерьеров. При ее участии можно за короткий срок реализовать дизайн-проект помещения любой сложности, получить его качественную визуализацию, рассчитать стоимость.Программа PRO100 содержит оптимальный набор инструментов для трехмерного компьютерного моделирования, интуитивно понятна, проста в работе.
Приложение ПРО100 успешно применяется в мебельном производстве, облегчает работу проектировщикам и дизайнерам. С его помощью можно вести проектирование мебели «с нуля», создавать собственную библиотеку, моделировать оформление интерьеров, планировать снабжение производства, получать содействие на стадии реализации продукта. На каждом из этапов работы возможна немедленная визуализация в нескольких вариантах, их оценка и отчеты. Именно поэтому PRO100 успешно используется крупными мебельными предприятиями, средним и малым бизнесом, дизайнерами – профессионалами и любителями.
Наличие компьютера с операционной системой Windows позволяет программу PRO100 скачать бесплатно на русском языке, с легкостью установить и начать моделирование своей корпусной мебели. Большинство операций проектирования реализуется при помощи «мышки». Панель инструментов правки (выравнивание, позиционирование, обороты и др.) помогает в работе. Каждый элемент проекта включает окно свойств для описания соответствующих характеристик – наименование, материал, размеры, цена и др. Визуализация интерьера возможна в семи проекциях с учетом режима освещения. Также можно добавить графические эффекты.
Достоинства мебельной программы PRO100:
    Интуитивно понятный интерфейс.
    Моментальная высококачественная визуализация.
    Мощная информационная база из готовых библиотек.
    Возможность создания собственной библиотеки.
    Высокая точность расчета материалов.
    Возможность экспериментов с цветом, формой, материалом.
</t>
        </r>
      </text>
    </comment>
    <comment ref="B25" authorId="0">
      <text>
        <r>
          <rPr>
            <b/>
            <sz val="8"/>
            <color indexed="81"/>
            <rFont val="Tahoma"/>
            <family val="2"/>
            <charset val="204"/>
          </rPr>
          <t>1:</t>
        </r>
        <r>
          <rPr>
            <sz val="8"/>
            <color indexed="81"/>
            <rFont val="Tahoma"/>
            <family val="2"/>
            <charset val="204"/>
          </rPr>
          <t xml:space="preserve">
Раскрой – программа для раскройки листовых материалов: древесно-стружечной плиты, стекла, и т.д. Программа для раскроя ДСП позволяет сократить и оптимизировать расход материала, она производит учет отходов, в том числе «деловых», которые не учитываются при подсчетах стоимости заказа. Утилита может быть использована на предприятиях, занимающихся массовым производством корпусной мебели, для этого в ее функционале введено понятие заказа. Все выполненные заказы автоматически заносятся в базу заказов, впоследствии есть возможность их повторить или изменить. Скачать бесплатно Раскрой вы можете на этом сайте.
Для начала работы с утилитой требуется задать размеры листа и деталей, которые будут из него вырезаться. Далее программа самостоятельно подберет оптимальный вариант раскроя с наименьшим количеством отходов. При необходимости можно воспользоваться имеющейся в программе базе материалов, в которой заложены стандартные размеры листов или рулонов. В этом случае достаточно задать материал для распила, а утилита автоматически будет вести расчет согласно стандартным параметрам листа.
Программа для раскроя работает по двум основным алгоритмам оптимизации расхода ДСП – уменьшение общего отхода и увеличение непрерывного обрезка. Уменьшение общего отхода подразумевает раскрой с минимальным количеством обрезков. Режим увеличения непрерывного обрезка, помимо уменьшения отходов, используется для создания максимального обрезка, который затем можно использовать для другого заказа. Сэкономить на материале также можно, объединив два заказа, если для них применяется один и тот же материал.
Основные достоинства утилиты Раскрой
    Два алгоритма оптимизации раскроя.
    База данных стандартных размеров листов.
    Работа с двумя типами кромки.
    Работа как с листами, так и с рулонами.
    База данных выполненных заказов.
Во время раскроя все резы производятся от одного края листа к другому – либо по горизонтали, либо по вертикали. Материал, расходующийся на распил и другие технологические операции, учитывается при расчете раскроя. Утилита позволяет работать с двумя разновидностями кромки. Программа позволяет оптимизировать расход не только листов, но и рулонов. При необходимости есть возможность использовать Раскрой в сетевом режиме.</t>
        </r>
      </text>
    </comment>
    <comment ref="B26" authorId="0">
      <text>
        <r>
          <rPr>
            <b/>
            <sz val="8"/>
            <color indexed="81"/>
            <rFont val="Tahoma"/>
            <family val="2"/>
            <charset val="204"/>
          </rPr>
          <t>1:</t>
        </r>
        <r>
          <rPr>
            <sz val="8"/>
            <color indexed="81"/>
            <rFont val="Tahoma"/>
            <family val="2"/>
            <charset val="204"/>
          </rPr>
          <t xml:space="preserve">
Астра Конструктор Мебели – программа для создания проектной документации, необходимой для производства мебели. Данная утилита позволяет в короткие сроки разработать проект корпусной мебели, а также произвести операции, необходимые для подготовки чертежей каждой детали конструкции. Утилита в первую очередь предназначена для профессионального использования в компаниях, специализирующихся на разработке и выпуске мебельной продукции. Программу Астра Конструктор Мебели скачать бесплатно вы можете на этом сайте.
Интерфейс утилиты прост в освоении и интуитивно понятен, ее функциональные возможности позволяют изготавливать детали для мебели с особой точностью. Программа работает в двух основных режимах: создание изделий по собственному проекту или на основе типовых конструкций, уже имеющихся в базе. Если выбран режим сборки собственной конструкции, необходимо указать ее размеры, толщину и фактуру материала. Также можно использовать проекты, имеющиеся в базе (библиотеке), либо собственные чертежи, которые можно сохранить в базе.
Программа позволяет осуществить просмотр проекта в различных проекциях, а также поделить рабочее пространство на 2 или 4 части, в которых можно поместить изображение изделия в разных проекциях. При необходимости пользователь может производить вращение изображения. Астра Конструктор Мебели автоматически создаст комплект чертежей для изготовления изделия: чертеж его общего вида, а также каждой детали в отдельности. Программа самостоятельно произведет расчет мест установки крепежных деталей, а также разметку отверстий под них.
Основные достоинства Астра Конструктор Мебели
    Высокая точность.
    Наличие автоматического режима контроля размеров.
    Просмотр изделия в разных проекциях.
    Автоматическая установка крепежных деталей.
    Автоматическое составление ведомостей заказа и расхода.
Программа очень удобна для работы с заказчиком. Она позволяет в течение непродолжительного времени составить проект, после чего заказчик сможет увидеть будущее изделие во всех проекциях, и узнать точную стоимость готового изделия. Кроме этого, утилита сформирует пакет документации: чертежи каждой детали, ведомости расхода материалов и заказа.</t>
        </r>
      </text>
    </comment>
  </commentList>
</comments>
</file>

<file path=xl/sharedStrings.xml><?xml version="1.0" encoding="utf-8"?>
<sst xmlns="http://schemas.openxmlformats.org/spreadsheetml/2006/main" count="223" uniqueCount="136">
  <si>
    <t>1 кв-л</t>
  </si>
  <si>
    <t>2 кв-л</t>
  </si>
  <si>
    <t>3 кв-л</t>
  </si>
  <si>
    <t>4 кв-л</t>
  </si>
  <si>
    <t xml:space="preserve">   Покупка оборудования</t>
  </si>
  <si>
    <t xml:space="preserve">   Организационные расходы</t>
  </si>
  <si>
    <t>Штатное расписание</t>
  </si>
  <si>
    <t>Должность</t>
  </si>
  <si>
    <t>Кол-во</t>
  </si>
  <si>
    <t>человек</t>
  </si>
  <si>
    <t>Зарплата</t>
  </si>
  <si>
    <t>руб/мес</t>
  </si>
  <si>
    <t>Всего</t>
  </si>
  <si>
    <t>ФОТ</t>
  </si>
  <si>
    <t>ИТОГО</t>
  </si>
  <si>
    <t>Расчет фонда оплаты труда</t>
  </si>
  <si>
    <t>Итого</t>
  </si>
  <si>
    <t>год</t>
  </si>
  <si>
    <t>ИТОГО ФОТ</t>
  </si>
  <si>
    <t>Расчет налога от ФОТ</t>
  </si>
  <si>
    <t>налог ФОТ</t>
  </si>
  <si>
    <t>ИТОГО НАЛОГОВ</t>
  </si>
  <si>
    <t>Выручка предприятия</t>
  </si>
  <si>
    <t>Всего выручка</t>
  </si>
  <si>
    <t>Расходы предприятия</t>
  </si>
  <si>
    <t>Постоянные расходы</t>
  </si>
  <si>
    <t xml:space="preserve">   Заработная плата</t>
  </si>
  <si>
    <t xml:space="preserve">   Налоги ФОТ</t>
  </si>
  <si>
    <t xml:space="preserve">   Арендная плата</t>
  </si>
  <si>
    <t xml:space="preserve">   Амортизация</t>
  </si>
  <si>
    <t xml:space="preserve">   Услуги бухгалтера</t>
  </si>
  <si>
    <t>Переменные расходы</t>
  </si>
  <si>
    <t xml:space="preserve">   Коммунальные расходы</t>
  </si>
  <si>
    <t xml:space="preserve">   Транспорт</t>
  </si>
  <si>
    <t xml:space="preserve">   Реклама</t>
  </si>
  <si>
    <t xml:space="preserve">   Страховые ИП</t>
  </si>
  <si>
    <t xml:space="preserve">   Прочие переменные расходы</t>
  </si>
  <si>
    <t>Всего затрат</t>
  </si>
  <si>
    <t>Всего расходов</t>
  </si>
  <si>
    <t>План доходов и расходов</t>
  </si>
  <si>
    <t xml:space="preserve">   Выручка предприятия</t>
  </si>
  <si>
    <t xml:space="preserve">   Себестоимость производства</t>
  </si>
  <si>
    <t xml:space="preserve">   Валовая прибыль</t>
  </si>
  <si>
    <t xml:space="preserve">   Проценты по кредиту</t>
  </si>
  <si>
    <t xml:space="preserve">   Прибыль до налогообложения</t>
  </si>
  <si>
    <t xml:space="preserve">   Налоги</t>
  </si>
  <si>
    <t xml:space="preserve">   Чистая прибыль</t>
  </si>
  <si>
    <t xml:space="preserve">   Чистая прибыль с нарастающим итогом</t>
  </si>
  <si>
    <t>УСН</t>
  </si>
  <si>
    <t>Прогноз движения денежных средств</t>
  </si>
  <si>
    <t>Поступления от основной деятельности</t>
  </si>
  <si>
    <t>Расходы от основной деятельности</t>
  </si>
  <si>
    <t xml:space="preserve">   Налоги от ФОТ</t>
  </si>
  <si>
    <t xml:space="preserve">   Налоги от выручки</t>
  </si>
  <si>
    <t xml:space="preserve">   Оплата процентов по кредиту</t>
  </si>
  <si>
    <t>Денежные средства от основной деят-ти</t>
  </si>
  <si>
    <t>Поступления от инвестиционной деят-ти</t>
  </si>
  <si>
    <t xml:space="preserve">   Оборотные средства</t>
  </si>
  <si>
    <t>Денежные стедства от инвестиционной деят.</t>
  </si>
  <si>
    <t xml:space="preserve">   Поступления по финансовой деят-ти</t>
  </si>
  <si>
    <t xml:space="preserve">   Расход по финансовой деят-ти</t>
  </si>
  <si>
    <t xml:space="preserve">   Возврат суммы долга по кредиту</t>
  </si>
  <si>
    <t>Денежные средства от финансовой деят-ти</t>
  </si>
  <si>
    <t>Остаток денежных средств на конец пер-да</t>
  </si>
  <si>
    <t>Расходы по инвестиционной деят-ти</t>
  </si>
  <si>
    <t>Горизонт планирования</t>
  </si>
  <si>
    <t>Выручка предприятия, руб.</t>
  </si>
  <si>
    <t>Прибыль предприятия, руб.</t>
  </si>
  <si>
    <t>Инвестиции в проект, руб.</t>
  </si>
  <si>
    <t>Срок окупаемости, мес.</t>
  </si>
  <si>
    <t>2 года</t>
  </si>
  <si>
    <t>Рентабельность ,%</t>
  </si>
  <si>
    <t>Платеж ИП в ПФ</t>
  </si>
  <si>
    <t>Платеж ИП в ФФОМС</t>
  </si>
  <si>
    <t xml:space="preserve">   Дизайнер</t>
  </si>
  <si>
    <t xml:space="preserve">   Мастер</t>
  </si>
  <si>
    <t xml:space="preserve">   Рабочие на станки</t>
  </si>
  <si>
    <t xml:space="preserve">   Уборщица</t>
  </si>
  <si>
    <t>Производительность в месяц, шт</t>
  </si>
  <si>
    <t>Стоимость продажи стола, руб/шт</t>
  </si>
  <si>
    <t>Кол-во, шт.</t>
  </si>
  <si>
    <t>Стоимость, руб.</t>
  </si>
  <si>
    <t>Мощность, кВт</t>
  </si>
  <si>
    <t>Felder К 700, б/у</t>
  </si>
  <si>
    <t>Felder G300, б/у</t>
  </si>
  <si>
    <t>BIESSE F39N, б/у</t>
  </si>
  <si>
    <t>Машинка шлифовальная, новая</t>
  </si>
  <si>
    <t>Шуруповерт, новый</t>
  </si>
  <si>
    <t>Перфоратор, новый</t>
  </si>
  <si>
    <t xml:space="preserve">Cutting </t>
  </si>
  <si>
    <t>PRO100</t>
  </si>
  <si>
    <t>Раскрой</t>
  </si>
  <si>
    <t>Астра Конструктор Мебели</t>
  </si>
  <si>
    <t>http://all-freeload.net/design/1396-astra-konstruktor-mebeli</t>
  </si>
  <si>
    <t>стоимость кв.м</t>
  </si>
  <si>
    <t>себестоимость</t>
  </si>
  <si>
    <t>Расходы</t>
  </si>
  <si>
    <t>Лист ЛДСП 2750*1830*10мм, 5 кв.м., вишня</t>
  </si>
  <si>
    <t>1000 руб./шт</t>
  </si>
  <si>
    <t>Рабочее место директора</t>
  </si>
  <si>
    <t>Лист ЛДСП 2750*1830*16мм, 5 кв.м., вишня</t>
  </si>
  <si>
    <t>1100 руб./шт</t>
  </si>
  <si>
    <t>Стол</t>
  </si>
  <si>
    <t>Лист ЛДСП 2750*1830*18мм, 5 кв.м., вишня</t>
  </si>
  <si>
    <t>1300 руб./шт</t>
  </si>
  <si>
    <t>Стул</t>
  </si>
  <si>
    <t>Компьютер</t>
  </si>
  <si>
    <t>Кромка ПВХ UP 02В14 19/0,4 мм (200м) без клея</t>
  </si>
  <si>
    <t>3 руб.</t>
  </si>
  <si>
    <t>Телефон</t>
  </si>
  <si>
    <t>Рабочее место техника-дизайнера</t>
  </si>
  <si>
    <t>Ноутбук</t>
  </si>
  <si>
    <t>Раздевалки для персонала</t>
  </si>
  <si>
    <t>Шкафчики для переодевания, 5 шт</t>
  </si>
  <si>
    <t>Объем производства столов, шт.</t>
  </si>
  <si>
    <t xml:space="preserve">   Материалы для стола</t>
  </si>
  <si>
    <t>1 год</t>
  </si>
  <si>
    <t>2 год</t>
  </si>
  <si>
    <t>1год</t>
  </si>
  <si>
    <t>2год</t>
  </si>
  <si>
    <t>Инвестиции в производство мебельное производство</t>
  </si>
  <si>
    <t xml:space="preserve">   Выручка от продажи мебели</t>
  </si>
  <si>
    <t>Материалы для стола, руб</t>
  </si>
  <si>
    <t>Лист ЛДСП, руб</t>
  </si>
  <si>
    <t>Услуги бухгалтера, руб/мес</t>
  </si>
  <si>
    <t>Услуги дизайнера, руб/мес</t>
  </si>
  <si>
    <t>Коммунальные расходы, руб/мес</t>
  </si>
  <si>
    <t>Аренда в месяц, руб/м2</t>
  </si>
  <si>
    <t>Транспорт, руб</t>
  </si>
  <si>
    <t>Реклама, руб</t>
  </si>
  <si>
    <t>Переменные, руб</t>
  </si>
  <si>
    <t>Данный файл является образцом по расчету себестоимости производства.</t>
  </si>
  <si>
    <t>Расчет выполнен на примере расчета бизнеса по производству мебели</t>
  </si>
  <si>
    <t>Путем внесения изменений в ячейки, расположенные на Листах 1,2,3,4, программа Excel автоматически произведет расчет себестоимости за период планирования равный 2 годам</t>
  </si>
  <si>
    <t>Значение себестоимости производства отображено на Листе 3 и 4 (выделено желтым цветом)</t>
  </si>
  <si>
    <t>Шаблон разработан специально для сайта технология-бизнеса.рф</t>
  </si>
</sst>
</file>

<file path=xl/styles.xml><?xml version="1.0" encoding="utf-8"?>
<styleSheet xmlns="http://schemas.openxmlformats.org/spreadsheetml/2006/main">
  <numFmts count="1">
    <numFmt numFmtId="164" formatCode="0.0"/>
  </numFmts>
  <fonts count="7">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b/>
      <sz val="11"/>
      <color theme="1"/>
      <name val="Calibri"/>
      <family val="2"/>
      <charset val="204"/>
      <scheme val="minor"/>
    </font>
    <font>
      <sz val="12"/>
      <color theme="1"/>
      <name val="Calibri"/>
      <family val="2"/>
      <charset val="204"/>
      <scheme val="minor"/>
    </font>
    <font>
      <b/>
      <sz val="8"/>
      <color indexed="81"/>
      <name val="Tahoma"/>
      <family val="2"/>
      <charset val="204"/>
    </font>
    <font>
      <sz val="8"/>
      <color indexed="81"/>
      <name val="Tahoma"/>
      <family val="2"/>
      <charset val="204"/>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85">
    <xf numFmtId="0" fontId="0" fillId="0" borderId="0" xfId="0"/>
    <xf numFmtId="0" fontId="1" fillId="0" borderId="0" xfId="0" applyFont="1"/>
    <xf numFmtId="0" fontId="1" fillId="0" borderId="1" xfId="0" applyFont="1" applyBorder="1"/>
    <xf numFmtId="0" fontId="1" fillId="0" borderId="2" xfId="0" applyFont="1" applyBorder="1"/>
    <xf numFmtId="0" fontId="1" fillId="0" borderId="2" xfId="0" applyFont="1" applyBorder="1" applyAlignment="1">
      <alignment horizontal="center"/>
    </xf>
    <xf numFmtId="0" fontId="1" fillId="0" borderId="3" xfId="0" applyFont="1" applyBorder="1"/>
    <xf numFmtId="0" fontId="1" fillId="0" borderId="0" xfId="0" applyFont="1" applyBorder="1"/>
    <xf numFmtId="0" fontId="1" fillId="0" borderId="0" xfId="0" applyFont="1" applyBorder="1" applyAlignment="1">
      <alignment horizontal="center"/>
    </xf>
    <xf numFmtId="0" fontId="1" fillId="0" borderId="4" xfId="0" applyFont="1" applyBorder="1"/>
    <xf numFmtId="0" fontId="1" fillId="0" borderId="5"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9" fontId="1" fillId="0" borderId="0" xfId="0" applyNumberFormat="1" applyFont="1"/>
    <xf numFmtId="0" fontId="1" fillId="0" borderId="0" xfId="0" applyFont="1" applyAlignment="1">
      <alignment horizontal="center"/>
    </xf>
    <xf numFmtId="0" fontId="2" fillId="0" borderId="0" xfId="0" applyFont="1"/>
    <xf numFmtId="0" fontId="1" fillId="0" borderId="10" xfId="0" applyFont="1" applyBorder="1"/>
    <xf numFmtId="0" fontId="0" fillId="0" borderId="0" xfId="0" applyAlignment="1">
      <alignment horizontal="center"/>
    </xf>
    <xf numFmtId="0" fontId="1" fillId="0" borderId="0" xfId="0" applyFont="1" applyFill="1" applyBorder="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2" borderId="11" xfId="0" applyFill="1" applyBorder="1"/>
    <xf numFmtId="0" fontId="1" fillId="2" borderId="7" xfId="0" applyFont="1" applyFill="1" applyBorder="1" applyAlignment="1">
      <alignment horizontal="center"/>
    </xf>
    <xf numFmtId="0" fontId="2" fillId="2" borderId="10" xfId="0" applyFont="1" applyFill="1" applyBorder="1"/>
    <xf numFmtId="1" fontId="1" fillId="0" borderId="7" xfId="0" applyNumberFormat="1" applyFont="1" applyBorder="1" applyAlignment="1">
      <alignment horizontal="center"/>
    </xf>
    <xf numFmtId="1" fontId="1" fillId="0" borderId="9" xfId="0" applyNumberFormat="1"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2" fillId="2" borderId="9" xfId="0" applyFont="1" applyFill="1" applyBorder="1" applyAlignment="1">
      <alignment horizontal="center"/>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4" fillId="0" borderId="14" xfId="0" applyFont="1" applyBorder="1"/>
    <xf numFmtId="0" fontId="0" fillId="0" borderId="14" xfId="0" applyFont="1" applyBorder="1"/>
    <xf numFmtId="0" fontId="0" fillId="0" borderId="14" xfId="0" applyFont="1" applyBorder="1" applyAlignment="1">
      <alignment horizontal="center"/>
    </xf>
    <xf numFmtId="0" fontId="0" fillId="0" borderId="13" xfId="0" applyFont="1" applyBorder="1" applyAlignment="1">
      <alignment horizontal="center"/>
    </xf>
    <xf numFmtId="0" fontId="3" fillId="0" borderId="0" xfId="0" applyFont="1"/>
    <xf numFmtId="0" fontId="0" fillId="0" borderId="0" xfId="0" applyBorder="1"/>
    <xf numFmtId="0" fontId="1" fillId="0" borderId="15" xfId="0" applyFont="1" applyBorder="1" applyAlignment="1">
      <alignment horizontal="center"/>
    </xf>
    <xf numFmtId="0" fontId="1" fillId="0" borderId="16" xfId="0" applyFont="1" applyBorder="1" applyAlignment="1">
      <alignment horizontal="center"/>
    </xf>
    <xf numFmtId="0" fontId="0" fillId="0" borderId="5" xfId="0" applyBorder="1"/>
    <xf numFmtId="1" fontId="1" fillId="0" borderId="0" xfId="0" applyNumberFormat="1" applyFont="1" applyBorder="1" applyAlignment="1">
      <alignment horizontal="center"/>
    </xf>
    <xf numFmtId="0" fontId="1" fillId="2" borderId="3" xfId="0" applyFont="1" applyFill="1" applyBorder="1"/>
    <xf numFmtId="0" fontId="1" fillId="2" borderId="0" xfId="0" applyFont="1" applyFill="1" applyBorder="1"/>
    <xf numFmtId="0" fontId="0" fillId="2" borderId="0" xfId="0" applyFill="1" applyBorder="1"/>
    <xf numFmtId="0" fontId="1" fillId="2" borderId="0" xfId="0" applyFont="1" applyFill="1" applyBorder="1" applyAlignment="1">
      <alignment horizontal="center"/>
    </xf>
    <xf numFmtId="0" fontId="0" fillId="3" borderId="0" xfId="0" applyFill="1"/>
    <xf numFmtId="1" fontId="1" fillId="0" borderId="0" xfId="0" applyNumberFormat="1" applyFont="1"/>
    <xf numFmtId="164" fontId="1" fillId="0" borderId="0" xfId="0" applyNumberFormat="1" applyFont="1"/>
    <xf numFmtId="0" fontId="1" fillId="0" borderId="3" xfId="0" applyFont="1" applyFill="1" applyBorder="1"/>
    <xf numFmtId="1" fontId="1" fillId="0" borderId="0" xfId="0" applyNumberFormat="1" applyFont="1" applyFill="1" applyBorder="1" applyAlignment="1">
      <alignment horizontal="center"/>
    </xf>
    <xf numFmtId="1" fontId="1" fillId="0" borderId="0" xfId="0" applyNumberFormat="1" applyFont="1" applyFill="1" applyAlignment="1">
      <alignment horizontal="center"/>
    </xf>
    <xf numFmtId="0" fontId="1" fillId="0" borderId="7" xfId="0" applyFont="1" applyFill="1" applyBorder="1" applyAlignment="1">
      <alignment horizontal="center"/>
    </xf>
    <xf numFmtId="0" fontId="1" fillId="0" borderId="0" xfId="0" applyFont="1" applyFill="1"/>
    <xf numFmtId="0" fontId="0" fillId="0" borderId="0" xfId="0" applyFill="1"/>
    <xf numFmtId="1" fontId="1" fillId="0" borderId="7" xfId="0" applyNumberFormat="1" applyFont="1" applyFill="1" applyBorder="1" applyAlignment="1">
      <alignment horizontal="center"/>
    </xf>
    <xf numFmtId="1" fontId="1" fillId="0" borderId="11" xfId="0" applyNumberFormat="1" applyFont="1" applyBorder="1" applyAlignment="1">
      <alignment horizontal="center"/>
    </xf>
    <xf numFmtId="1" fontId="1" fillId="0" borderId="10" xfId="0" applyNumberFormat="1" applyFont="1" applyBorder="1" applyAlignment="1">
      <alignment horizontal="center"/>
    </xf>
    <xf numFmtId="1" fontId="1" fillId="2" borderId="7" xfId="0" applyNumberFormat="1" applyFont="1" applyFill="1" applyBorder="1" applyAlignment="1">
      <alignment horizontal="center"/>
    </xf>
    <xf numFmtId="1" fontId="1" fillId="2" borderId="0" xfId="0" applyNumberFormat="1" applyFont="1" applyFill="1" applyBorder="1" applyAlignment="1">
      <alignment horizontal="center"/>
    </xf>
    <xf numFmtId="1" fontId="2" fillId="2" borderId="9" xfId="0" applyNumberFormat="1" applyFont="1" applyFill="1" applyBorder="1" applyAlignment="1">
      <alignment horizontal="center"/>
    </xf>
    <xf numFmtId="1" fontId="2" fillId="2" borderId="11" xfId="0" applyNumberFormat="1" applyFont="1" applyFill="1" applyBorder="1" applyAlignment="1">
      <alignment horizontal="center"/>
    </xf>
    <xf numFmtId="1" fontId="0" fillId="2" borderId="0" xfId="0" applyNumberFormat="1" applyFill="1"/>
    <xf numFmtId="1" fontId="0" fillId="0" borderId="0" xfId="0" applyNumberFormat="1"/>
    <xf numFmtId="1" fontId="1" fillId="0" borderId="16" xfId="0" applyNumberFormat="1" applyFont="1" applyBorder="1" applyAlignment="1">
      <alignment horizontal="center"/>
    </xf>
    <xf numFmtId="1" fontId="1" fillId="0" borderId="17" xfId="0" applyNumberFormat="1"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1" fontId="1" fillId="0" borderId="8" xfId="0" applyNumberFormat="1" applyFont="1" applyBorder="1" applyAlignment="1">
      <alignment horizontal="center"/>
    </xf>
    <xf numFmtId="0" fontId="1" fillId="3" borderId="3" xfId="0" applyFont="1" applyFill="1" applyBorder="1"/>
    <xf numFmtId="0" fontId="1" fillId="3" borderId="0" xfId="0" applyFont="1" applyFill="1" applyBorder="1"/>
    <xf numFmtId="1" fontId="1" fillId="3" borderId="7" xfId="0" applyNumberFormat="1" applyFont="1" applyFill="1" applyBorder="1" applyAlignment="1">
      <alignment horizontal="center"/>
    </xf>
    <xf numFmtId="1" fontId="1" fillId="3" borderId="0" xfId="0" applyNumberFormat="1" applyFont="1" applyFill="1" applyBorder="1" applyAlignment="1">
      <alignment horizontal="center"/>
    </xf>
    <xf numFmtId="1" fontId="1" fillId="3" borderId="16" xfId="0" applyNumberFormat="1" applyFont="1" applyFill="1" applyBorder="1" applyAlignment="1">
      <alignment horizontal="center"/>
    </xf>
    <xf numFmtId="0" fontId="1" fillId="3" borderId="10" xfId="0" applyFont="1" applyFill="1" applyBorder="1"/>
    <xf numFmtId="0" fontId="0" fillId="3" borderId="11" xfId="0" applyFill="1" applyBorder="1"/>
    <xf numFmtId="0" fontId="1" fillId="3" borderId="9" xfId="0" applyFont="1" applyFill="1" applyBorder="1" applyAlignment="1">
      <alignment horizontal="center"/>
    </xf>
    <xf numFmtId="0" fontId="1" fillId="3" borderId="11" xfId="0" applyFont="1" applyFill="1" applyBorder="1" applyAlignment="1">
      <alignment horizontal="center"/>
    </xf>
    <xf numFmtId="0" fontId="1" fillId="3" borderId="10" xfId="0" applyFont="1" applyFill="1" applyBorder="1" applyAlignment="1">
      <alignment horizontal="center"/>
    </xf>
    <xf numFmtId="1" fontId="1" fillId="0" borderId="3" xfId="0" applyNumberFormat="1" applyFont="1" applyBorder="1" applyAlignment="1">
      <alignment horizontal="center"/>
    </xf>
    <xf numFmtId="0" fontId="1" fillId="0" borderId="3"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7</xdr:row>
      <xdr:rowOff>104775</xdr:rowOff>
    </xdr:from>
    <xdr:to>
      <xdr:col>4</xdr:col>
      <xdr:colOff>390525</xdr:colOff>
      <xdr:row>12</xdr:row>
      <xdr:rowOff>9525</xdr:rowOff>
    </xdr:to>
    <xdr:pic>
      <xdr:nvPicPr>
        <xdr:cNvPr id="2" name="Рисунок 1" descr="logo-footer.jpg"/>
        <xdr:cNvPicPr>
          <a:picLocks noChangeAspect="1"/>
        </xdr:cNvPicPr>
      </xdr:nvPicPr>
      <xdr:blipFill>
        <a:blip xmlns:r="http://schemas.openxmlformats.org/officeDocument/2006/relationships" r:embed="rId1" cstate="print"/>
        <a:stretch>
          <a:fillRect/>
        </a:stretch>
      </xdr:blipFill>
      <xdr:spPr>
        <a:xfrm>
          <a:off x="447675" y="1438275"/>
          <a:ext cx="2381250" cy="85725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J14" sqref="J14"/>
    </sheetView>
  </sheetViews>
  <sheetFormatPr defaultRowHeight="15"/>
  <sheetData>
    <row r="1" spans="1:1">
      <c r="A1" t="s">
        <v>131</v>
      </c>
    </row>
    <row r="2" spans="1:1">
      <c r="A2" t="s">
        <v>132</v>
      </c>
    </row>
    <row r="4" spans="1:1">
      <c r="A4" t="s">
        <v>133</v>
      </c>
    </row>
    <row r="5" spans="1:1">
      <c r="A5" t="s">
        <v>134</v>
      </c>
    </row>
    <row r="7" spans="1:1">
      <c r="A7" t="s">
        <v>135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R42"/>
  <sheetViews>
    <sheetView workbookViewId="0">
      <selection activeCell="B28" sqref="B28"/>
    </sheetView>
  </sheetViews>
  <sheetFormatPr defaultRowHeight="15"/>
  <sheetData>
    <row r="1" spans="1:18">
      <c r="A1" s="1"/>
      <c r="B1" s="1"/>
      <c r="C1" s="1"/>
      <c r="D1" s="1"/>
      <c r="E1" s="1"/>
      <c r="F1" s="1"/>
      <c r="G1" s="1"/>
      <c r="H1" s="1"/>
      <c r="I1" s="1"/>
      <c r="J1" s="1"/>
      <c r="K1" s="1"/>
      <c r="L1" s="1"/>
      <c r="M1" s="1"/>
      <c r="N1" s="1"/>
      <c r="O1" s="1"/>
      <c r="P1" s="1"/>
      <c r="Q1" s="1"/>
      <c r="R1" s="1"/>
    </row>
    <row r="2" spans="1:18">
      <c r="A2" s="16" t="s">
        <v>120</v>
      </c>
      <c r="B2" s="1"/>
      <c r="C2" s="1"/>
      <c r="D2" s="1"/>
      <c r="E2" s="1"/>
      <c r="F2" s="1"/>
      <c r="G2" s="1"/>
      <c r="H2" s="1"/>
      <c r="I2" s="1"/>
      <c r="J2" s="1"/>
      <c r="K2" s="1"/>
      <c r="L2" s="1"/>
      <c r="M2" s="1"/>
      <c r="N2" s="1"/>
      <c r="O2" s="1"/>
      <c r="P2" s="1"/>
      <c r="Q2" s="1"/>
      <c r="R2" s="1"/>
    </row>
    <row r="3" spans="1:18">
      <c r="A3" s="1"/>
      <c r="B3" s="1"/>
      <c r="C3" s="1"/>
      <c r="D3" s="1"/>
      <c r="E3" s="1"/>
      <c r="F3" s="1"/>
      <c r="G3" s="1"/>
      <c r="H3" s="1"/>
      <c r="I3" s="1"/>
      <c r="J3" s="1"/>
      <c r="K3" s="1"/>
      <c r="L3" s="1"/>
      <c r="M3" s="1"/>
      <c r="N3" s="1"/>
      <c r="O3" s="1"/>
      <c r="P3" s="1"/>
      <c r="Q3" s="1"/>
      <c r="R3" s="1"/>
    </row>
    <row r="4" spans="1:18" ht="15.75" thickBot="1">
      <c r="A4" s="1"/>
      <c r="B4" s="1"/>
      <c r="C4" s="1"/>
      <c r="D4" s="1"/>
      <c r="E4" s="1"/>
      <c r="F4" s="1"/>
      <c r="G4" s="1"/>
      <c r="H4" s="1"/>
      <c r="I4" s="1"/>
      <c r="J4" s="1"/>
      <c r="K4" s="1"/>
      <c r="L4" s="1"/>
      <c r="M4" s="1"/>
      <c r="N4" s="1"/>
      <c r="O4" s="1"/>
      <c r="P4" s="1"/>
      <c r="Q4" s="1"/>
      <c r="R4" s="1"/>
    </row>
    <row r="5" spans="1:18">
      <c r="A5" s="2"/>
      <c r="B5" s="3"/>
      <c r="C5" s="3"/>
      <c r="D5" s="3"/>
      <c r="E5" s="11" t="s">
        <v>0</v>
      </c>
      <c r="F5" s="4" t="s">
        <v>1</v>
      </c>
      <c r="G5" s="11" t="s">
        <v>2</v>
      </c>
      <c r="H5" s="4" t="s">
        <v>3</v>
      </c>
      <c r="I5" s="11" t="s">
        <v>16</v>
      </c>
      <c r="J5" s="1"/>
      <c r="K5" s="1"/>
      <c r="L5" s="1"/>
      <c r="M5" s="1"/>
      <c r="N5" s="1"/>
      <c r="O5" s="1"/>
      <c r="P5" s="1"/>
      <c r="Q5" s="1"/>
      <c r="R5" s="1"/>
    </row>
    <row r="6" spans="1:18" ht="15.75" thickBot="1">
      <c r="A6" s="8"/>
      <c r="B6" s="9"/>
      <c r="C6" s="9"/>
      <c r="D6" s="9"/>
      <c r="E6" s="13"/>
      <c r="F6" s="10"/>
      <c r="G6" s="13"/>
      <c r="H6" s="10"/>
      <c r="I6" s="13" t="s">
        <v>17</v>
      </c>
      <c r="J6" s="1"/>
      <c r="K6" s="1"/>
      <c r="L6" s="1"/>
      <c r="M6" s="1"/>
      <c r="N6" s="1"/>
      <c r="O6" s="1"/>
      <c r="P6" s="1"/>
      <c r="Q6" s="1"/>
      <c r="R6" s="1"/>
    </row>
    <row r="7" spans="1:18">
      <c r="A7" s="5" t="s">
        <v>4</v>
      </c>
      <c r="B7" s="6"/>
      <c r="C7" s="6"/>
      <c r="D7" s="6"/>
      <c r="E7" s="12">
        <v>1200000</v>
      </c>
      <c r="F7" s="7">
        <v>0</v>
      </c>
      <c r="G7" s="12">
        <v>0</v>
      </c>
      <c r="H7" s="7">
        <v>0</v>
      </c>
      <c r="I7" s="12">
        <f>SUM(E7:H7)</f>
        <v>1200000</v>
      </c>
      <c r="J7" s="1"/>
      <c r="K7" s="1"/>
      <c r="L7" s="1"/>
      <c r="M7" s="1"/>
      <c r="N7" s="1"/>
      <c r="O7" s="1"/>
      <c r="P7" s="1"/>
      <c r="Q7" s="1"/>
      <c r="R7" s="1"/>
    </row>
    <row r="8" spans="1:18">
      <c r="A8" s="5" t="s">
        <v>57</v>
      </c>
      <c r="B8" s="6"/>
      <c r="C8" s="6"/>
      <c r="D8" s="6"/>
      <c r="E8" s="12">
        <f>Лист4!E40</f>
        <v>367488.33249999996</v>
      </c>
      <c r="F8" s="7">
        <v>0</v>
      </c>
      <c r="G8" s="12">
        <v>0</v>
      </c>
      <c r="H8" s="7">
        <v>0</v>
      </c>
      <c r="I8" s="12">
        <f>SUM(E8:H8)</f>
        <v>367488.33249999996</v>
      </c>
      <c r="J8" s="1"/>
      <c r="K8" s="1"/>
      <c r="L8" s="1"/>
      <c r="M8" s="1"/>
      <c r="N8" s="1"/>
      <c r="O8" s="1"/>
      <c r="P8" s="1"/>
      <c r="Q8" s="1"/>
      <c r="R8" s="1"/>
    </row>
    <row r="9" spans="1:18" ht="15.75" thickBot="1">
      <c r="A9" s="5" t="s">
        <v>5</v>
      </c>
      <c r="B9" s="6"/>
      <c r="C9" s="6"/>
      <c r="D9" s="6"/>
      <c r="E9" s="12">
        <v>3000</v>
      </c>
      <c r="F9" s="7">
        <v>0</v>
      </c>
      <c r="G9" s="12">
        <v>0</v>
      </c>
      <c r="H9" s="7">
        <v>0</v>
      </c>
      <c r="I9" s="12">
        <f>SUM(E9:H9)</f>
        <v>3000</v>
      </c>
      <c r="J9" s="1"/>
      <c r="K9" s="1"/>
      <c r="L9" s="1"/>
      <c r="M9" s="1"/>
      <c r="N9" s="1"/>
      <c r="O9" s="1"/>
      <c r="P9" s="1"/>
      <c r="Q9" s="1"/>
      <c r="R9" s="1"/>
    </row>
    <row r="10" spans="1:18" ht="15.75" thickBot="1">
      <c r="A10" s="17" t="s">
        <v>38</v>
      </c>
      <c r="B10" s="20"/>
      <c r="C10" s="20"/>
      <c r="D10" s="20"/>
      <c r="E10" s="21">
        <f>SUM(E7:E9)</f>
        <v>1570488.3325</v>
      </c>
      <c r="F10" s="22">
        <f>SUM(F7:F9)</f>
        <v>0</v>
      </c>
      <c r="G10" s="21">
        <f>SUM(G7:G9)</f>
        <v>0</v>
      </c>
      <c r="H10" s="22">
        <f>SUM(H7:H9)</f>
        <v>0</v>
      </c>
      <c r="I10" s="21">
        <f>SUM(I7:I9)</f>
        <v>1570488.3325</v>
      </c>
      <c r="J10" s="1"/>
      <c r="K10" s="1"/>
      <c r="L10" s="1"/>
      <c r="M10" s="1"/>
      <c r="N10" s="1"/>
      <c r="O10" s="1"/>
      <c r="P10" s="1"/>
      <c r="Q10" s="1"/>
      <c r="R10" s="1"/>
    </row>
    <row r="11" spans="1:18">
      <c r="A11" s="1"/>
      <c r="B11" s="1"/>
      <c r="C11" s="1"/>
      <c r="D11" s="1"/>
      <c r="E11" s="1"/>
      <c r="F11" s="1"/>
      <c r="G11" s="1"/>
      <c r="H11" s="1"/>
      <c r="I11" s="1"/>
      <c r="J11" s="1"/>
      <c r="K11" s="1"/>
      <c r="L11" s="1"/>
      <c r="M11" s="1"/>
      <c r="N11" s="1"/>
      <c r="O11" s="1"/>
      <c r="P11" s="1"/>
      <c r="Q11" s="1"/>
      <c r="R11" s="1"/>
    </row>
    <row r="12" spans="1:18">
      <c r="A12" s="1"/>
      <c r="B12" s="1"/>
      <c r="C12" s="1"/>
      <c r="D12" s="1"/>
      <c r="E12" s="1"/>
      <c r="F12" s="1"/>
      <c r="G12" s="1"/>
      <c r="H12" s="1"/>
      <c r="I12" s="1"/>
      <c r="J12" s="1"/>
      <c r="K12" s="1"/>
      <c r="L12" s="1"/>
      <c r="M12" s="1"/>
      <c r="N12" s="1"/>
      <c r="O12" s="1"/>
      <c r="P12" s="1"/>
      <c r="Q12" s="1"/>
      <c r="R12" s="1"/>
    </row>
    <row r="13" spans="1:18" ht="30">
      <c r="B13" s="68"/>
      <c r="C13" s="69"/>
      <c r="D13" s="32" t="s">
        <v>80</v>
      </c>
      <c r="E13" s="33" t="s">
        <v>81</v>
      </c>
      <c r="F13" s="33" t="s">
        <v>82</v>
      </c>
      <c r="R13" s="1"/>
    </row>
    <row r="14" spans="1:18" ht="15.75">
      <c r="B14" s="34" t="s">
        <v>83</v>
      </c>
      <c r="C14" s="35"/>
      <c r="D14" s="36">
        <v>1</v>
      </c>
      <c r="E14" s="36">
        <v>410000</v>
      </c>
      <c r="F14" s="36">
        <v>5.5</v>
      </c>
      <c r="R14" s="1"/>
    </row>
    <row r="15" spans="1:18" ht="15.75">
      <c r="B15" s="34" t="s">
        <v>84</v>
      </c>
      <c r="C15" s="35"/>
      <c r="D15" s="36">
        <v>1</v>
      </c>
      <c r="E15" s="36">
        <v>380000</v>
      </c>
      <c r="F15" s="36">
        <v>3.2</v>
      </c>
      <c r="R15" s="1"/>
    </row>
    <row r="16" spans="1:18" ht="15.75">
      <c r="B16" s="34" t="s">
        <v>85</v>
      </c>
      <c r="C16" s="35"/>
      <c r="D16" s="36">
        <v>1</v>
      </c>
      <c r="E16" s="36">
        <v>350000</v>
      </c>
      <c r="F16" s="36">
        <v>4.0999999999999996</v>
      </c>
      <c r="R16" s="1"/>
    </row>
    <row r="17" spans="2:18" ht="15.75">
      <c r="B17" s="34" t="s">
        <v>86</v>
      </c>
      <c r="C17" s="35"/>
      <c r="D17" s="36">
        <v>1</v>
      </c>
      <c r="E17" s="36">
        <f>10000*D17</f>
        <v>10000</v>
      </c>
      <c r="F17" s="36">
        <f>2.5*D17</f>
        <v>2.5</v>
      </c>
      <c r="R17" s="1"/>
    </row>
    <row r="18" spans="2:18" ht="15.75">
      <c r="B18" s="34" t="s">
        <v>87</v>
      </c>
      <c r="C18" s="35"/>
      <c r="D18" s="36">
        <v>1</v>
      </c>
      <c r="E18" s="36">
        <f>5000*D18</f>
        <v>5000</v>
      </c>
      <c r="F18" s="36">
        <f>0.6*D18</f>
        <v>0.6</v>
      </c>
    </row>
    <row r="19" spans="2:18" ht="15.75">
      <c r="B19" s="34" t="s">
        <v>88</v>
      </c>
      <c r="C19" s="35"/>
      <c r="D19" s="36">
        <v>1</v>
      </c>
      <c r="E19" s="36">
        <f>8000*D19</f>
        <v>8000</v>
      </c>
      <c r="F19" s="36">
        <f>0.8*D19</f>
        <v>0.8</v>
      </c>
    </row>
    <row r="20" spans="2:18">
      <c r="B20" s="68"/>
      <c r="C20" s="69"/>
      <c r="D20" s="37"/>
      <c r="E20" s="36"/>
      <c r="F20" s="36"/>
    </row>
    <row r="21" spans="2:18" ht="15.75">
      <c r="B21" s="70" t="s">
        <v>16</v>
      </c>
      <c r="C21" s="71"/>
      <c r="D21" s="36">
        <f>SUM(D14:D19)</f>
        <v>6</v>
      </c>
      <c r="E21" s="36">
        <f>SUM(E14:E19)</f>
        <v>1163000</v>
      </c>
      <c r="F21" s="36">
        <f>SUM(F14:F19)</f>
        <v>16.7</v>
      </c>
    </row>
    <row r="22" spans="2:18">
      <c r="E22" s="18"/>
      <c r="F22" s="18"/>
    </row>
    <row r="23" spans="2:18">
      <c r="B23" t="s">
        <v>89</v>
      </c>
      <c r="E23" s="18"/>
      <c r="F23" s="18"/>
    </row>
    <row r="24" spans="2:18">
      <c r="B24" t="s">
        <v>90</v>
      </c>
      <c r="E24" s="18"/>
      <c r="F24" s="18"/>
    </row>
    <row r="25" spans="2:18">
      <c r="B25" t="s">
        <v>91</v>
      </c>
      <c r="E25" s="18"/>
      <c r="F25" s="18"/>
    </row>
    <row r="26" spans="2:18">
      <c r="B26" t="s">
        <v>92</v>
      </c>
      <c r="D26" t="s">
        <v>93</v>
      </c>
      <c r="E26" s="18"/>
      <c r="F26" s="18"/>
    </row>
    <row r="27" spans="2:18">
      <c r="E27" s="18"/>
      <c r="F27" s="18"/>
      <c r="O27" t="s">
        <v>94</v>
      </c>
      <c r="P27" t="s">
        <v>95</v>
      </c>
    </row>
    <row r="28" spans="2:18">
      <c r="B28" s="38" t="s">
        <v>96</v>
      </c>
      <c r="E28" s="18"/>
      <c r="F28" s="18"/>
      <c r="G28" t="s">
        <v>97</v>
      </c>
      <c r="L28" t="s">
        <v>98</v>
      </c>
    </row>
    <row r="29" spans="2:18">
      <c r="B29" s="38" t="s">
        <v>99</v>
      </c>
      <c r="E29" s="18"/>
      <c r="F29" s="18"/>
      <c r="G29" t="s">
        <v>100</v>
      </c>
      <c r="L29" t="s">
        <v>101</v>
      </c>
      <c r="O29">
        <f>1100/5</f>
        <v>220</v>
      </c>
      <c r="P29">
        <f>2.15*1.2*O29*1.5</f>
        <v>851.39999999999986</v>
      </c>
    </row>
    <row r="30" spans="2:18">
      <c r="B30" t="s">
        <v>102</v>
      </c>
      <c r="D30">
        <v>3000</v>
      </c>
      <c r="E30" s="18"/>
      <c r="F30" s="18"/>
      <c r="G30" t="s">
        <v>103</v>
      </c>
      <c r="L30" t="s">
        <v>104</v>
      </c>
    </row>
    <row r="31" spans="2:18">
      <c r="B31" t="s">
        <v>105</v>
      </c>
      <c r="D31">
        <v>500</v>
      </c>
      <c r="E31" s="18"/>
      <c r="F31" s="18"/>
    </row>
    <row r="32" spans="2:18">
      <c r="B32" t="s">
        <v>106</v>
      </c>
      <c r="D32">
        <v>20000</v>
      </c>
      <c r="E32" s="18"/>
      <c r="F32" s="18"/>
      <c r="G32" t="s">
        <v>107</v>
      </c>
      <c r="L32" t="s">
        <v>108</v>
      </c>
    </row>
    <row r="33" spans="2:6">
      <c r="B33" t="s">
        <v>109</v>
      </c>
      <c r="D33">
        <v>500</v>
      </c>
      <c r="E33" s="18"/>
      <c r="F33" s="18"/>
    </row>
    <row r="34" spans="2:6">
      <c r="E34" s="18"/>
      <c r="F34" s="18"/>
    </row>
    <row r="35" spans="2:6">
      <c r="B35" s="38" t="s">
        <v>110</v>
      </c>
      <c r="E35" s="18"/>
      <c r="F35" s="18"/>
    </row>
    <row r="36" spans="2:6">
      <c r="B36" t="s">
        <v>102</v>
      </c>
      <c r="D36">
        <v>2000</v>
      </c>
      <c r="E36" s="18"/>
      <c r="F36" s="18"/>
    </row>
    <row r="37" spans="2:6">
      <c r="B37" t="s">
        <v>105</v>
      </c>
      <c r="D37">
        <v>300</v>
      </c>
      <c r="E37" s="18"/>
      <c r="F37" s="18"/>
    </row>
    <row r="38" spans="2:6">
      <c r="B38" t="s">
        <v>111</v>
      </c>
      <c r="D38">
        <v>15000</v>
      </c>
      <c r="E38" s="18"/>
      <c r="F38" s="18"/>
    </row>
    <row r="39" spans="2:6">
      <c r="E39" s="18"/>
      <c r="F39" s="18"/>
    </row>
    <row r="40" spans="2:6">
      <c r="B40" s="38" t="s">
        <v>112</v>
      </c>
      <c r="E40" s="18"/>
      <c r="F40" s="18"/>
    </row>
    <row r="41" spans="2:6">
      <c r="B41" t="s">
        <v>113</v>
      </c>
      <c r="D41">
        <v>5000</v>
      </c>
      <c r="E41" s="18"/>
      <c r="F41" s="18"/>
    </row>
    <row r="42" spans="2:6">
      <c r="E42" s="18"/>
      <c r="F42" s="18"/>
    </row>
  </sheetData>
  <mergeCells count="3">
    <mergeCell ref="B13:C13"/>
    <mergeCell ref="B20:C20"/>
    <mergeCell ref="B21:C2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V35"/>
  <sheetViews>
    <sheetView workbookViewId="0">
      <selection activeCell="Q19" sqref="Q19"/>
    </sheetView>
  </sheetViews>
  <sheetFormatPr defaultRowHeight="15"/>
  <sheetData>
    <row r="1" spans="1:22">
      <c r="A1" s="16" t="s">
        <v>6</v>
      </c>
      <c r="B1" s="1"/>
      <c r="C1" s="1"/>
      <c r="D1" s="1"/>
      <c r="E1" s="1"/>
      <c r="F1" s="1"/>
      <c r="G1" s="1"/>
      <c r="H1" s="1"/>
      <c r="I1" s="1"/>
      <c r="J1" s="1"/>
      <c r="K1" s="1"/>
      <c r="L1" s="1"/>
      <c r="M1" s="1"/>
      <c r="N1" s="1"/>
      <c r="O1" s="1"/>
      <c r="P1" s="1"/>
      <c r="Q1" s="1"/>
      <c r="R1" s="1"/>
      <c r="S1" s="1"/>
      <c r="T1" s="1"/>
      <c r="U1" s="1"/>
      <c r="V1" s="1"/>
    </row>
    <row r="2" spans="1:22">
      <c r="A2" s="1"/>
      <c r="B2" s="1"/>
      <c r="C2" s="1"/>
      <c r="D2" s="1"/>
      <c r="E2" s="1"/>
      <c r="F2" s="1"/>
      <c r="G2" s="1"/>
      <c r="H2" s="1"/>
      <c r="I2" s="1"/>
      <c r="J2" s="1"/>
      <c r="K2" s="1"/>
      <c r="L2" s="1"/>
      <c r="M2" s="1"/>
      <c r="N2" s="1"/>
      <c r="O2" s="1"/>
      <c r="P2" s="1"/>
      <c r="Q2" s="1"/>
      <c r="R2" s="1"/>
      <c r="S2" s="1"/>
      <c r="T2" s="1"/>
      <c r="U2" s="1"/>
      <c r="V2" s="1"/>
    </row>
    <row r="3" spans="1:22" ht="15.75" thickBot="1">
      <c r="A3" s="1"/>
      <c r="B3" s="1"/>
      <c r="C3" s="1"/>
      <c r="D3" s="1"/>
      <c r="E3" s="1"/>
      <c r="F3" s="1"/>
      <c r="G3" s="1"/>
      <c r="H3" s="1"/>
      <c r="I3" s="1"/>
      <c r="J3" s="1"/>
      <c r="K3" s="1"/>
      <c r="L3" s="1"/>
      <c r="M3" s="1"/>
      <c r="N3" s="1"/>
      <c r="O3" s="1"/>
      <c r="P3" s="1"/>
      <c r="Q3" s="1"/>
      <c r="R3" s="1"/>
      <c r="S3" s="1"/>
      <c r="T3" s="1"/>
      <c r="U3" s="1"/>
      <c r="V3" s="1"/>
    </row>
    <row r="4" spans="1:22">
      <c r="A4" s="2"/>
      <c r="B4" s="3" t="s">
        <v>7</v>
      </c>
      <c r="C4" s="3"/>
      <c r="D4" s="3"/>
      <c r="E4" s="11" t="s">
        <v>8</v>
      </c>
      <c r="F4" s="4" t="s">
        <v>10</v>
      </c>
      <c r="G4" s="11" t="s">
        <v>12</v>
      </c>
      <c r="H4" s="1"/>
      <c r="I4" s="1"/>
      <c r="J4" s="1"/>
      <c r="K4" s="1"/>
      <c r="L4" s="1"/>
      <c r="M4" s="1"/>
      <c r="N4" s="1"/>
      <c r="O4" s="1"/>
      <c r="P4" s="1"/>
      <c r="Q4" s="1"/>
      <c r="R4" s="1"/>
      <c r="S4" s="1"/>
      <c r="T4" s="1"/>
      <c r="U4" s="1"/>
      <c r="V4" s="1"/>
    </row>
    <row r="5" spans="1:22" ht="15.75" thickBot="1">
      <c r="A5" s="8"/>
      <c r="B5" s="9"/>
      <c r="C5" s="9"/>
      <c r="D5" s="9"/>
      <c r="E5" s="13" t="s">
        <v>9</v>
      </c>
      <c r="F5" s="10" t="s">
        <v>11</v>
      </c>
      <c r="G5" s="13" t="s">
        <v>13</v>
      </c>
      <c r="H5" s="1"/>
      <c r="I5" s="1"/>
      <c r="J5" s="1"/>
      <c r="K5" s="1"/>
      <c r="L5" s="1"/>
      <c r="M5" s="1"/>
      <c r="N5" s="1"/>
      <c r="O5" s="1"/>
      <c r="P5" s="1"/>
      <c r="Q5" s="1"/>
      <c r="R5" s="1"/>
      <c r="S5" s="1"/>
      <c r="T5" s="1"/>
      <c r="U5" s="1"/>
      <c r="V5" s="1"/>
    </row>
    <row r="6" spans="1:22">
      <c r="A6" s="5" t="s">
        <v>75</v>
      </c>
      <c r="B6" s="6"/>
      <c r="C6" s="6"/>
      <c r="D6" s="6"/>
      <c r="E6" s="12">
        <v>1</v>
      </c>
      <c r="F6" s="7">
        <v>35000</v>
      </c>
      <c r="G6" s="12">
        <f>E6*F6</f>
        <v>35000</v>
      </c>
      <c r="H6" s="1"/>
      <c r="I6" s="1"/>
      <c r="J6" s="1"/>
      <c r="K6" s="1"/>
      <c r="L6" s="1"/>
      <c r="M6" s="1"/>
      <c r="N6" s="1"/>
      <c r="O6" s="1"/>
      <c r="P6" s="1"/>
      <c r="Q6" s="1"/>
      <c r="R6" s="1"/>
      <c r="S6" s="1"/>
      <c r="T6" s="1"/>
      <c r="U6" s="1"/>
      <c r="V6" s="1"/>
    </row>
    <row r="7" spans="1:22">
      <c r="A7" s="5" t="s">
        <v>76</v>
      </c>
      <c r="B7" s="6"/>
      <c r="C7" s="6"/>
      <c r="D7" s="6"/>
      <c r="E7" s="12">
        <v>5</v>
      </c>
      <c r="F7" s="7">
        <v>30000</v>
      </c>
      <c r="G7" s="12">
        <f>E7*F7</f>
        <v>150000</v>
      </c>
      <c r="H7" s="1"/>
      <c r="I7" s="1"/>
      <c r="J7" s="1"/>
      <c r="K7" s="1"/>
      <c r="L7" s="1"/>
      <c r="M7" s="1"/>
      <c r="N7" s="1"/>
      <c r="O7" s="1"/>
      <c r="P7" s="1"/>
      <c r="Q7" s="1"/>
      <c r="R7" s="1"/>
      <c r="S7" s="1"/>
      <c r="T7" s="1"/>
      <c r="U7" s="1"/>
      <c r="V7" s="1"/>
    </row>
    <row r="8" spans="1:22">
      <c r="A8" s="5" t="s">
        <v>77</v>
      </c>
      <c r="B8" s="6"/>
      <c r="C8" s="6"/>
      <c r="D8" s="6"/>
      <c r="E8" s="12">
        <v>1</v>
      </c>
      <c r="F8" s="7">
        <v>10000</v>
      </c>
      <c r="G8" s="12">
        <f>E8*F8</f>
        <v>10000</v>
      </c>
      <c r="H8" s="1"/>
      <c r="I8" s="1"/>
      <c r="J8" s="1"/>
      <c r="K8" s="1"/>
      <c r="L8" s="1"/>
      <c r="M8" s="1"/>
      <c r="N8" s="1"/>
      <c r="O8" s="1"/>
      <c r="P8" s="1"/>
      <c r="Q8" s="1"/>
      <c r="R8" s="1"/>
      <c r="S8" s="1"/>
      <c r="T8" s="1"/>
      <c r="U8" s="1"/>
      <c r="V8" s="1"/>
    </row>
    <row r="9" spans="1:22" ht="15.75" thickBot="1">
      <c r="A9" s="8" t="s">
        <v>14</v>
      </c>
      <c r="B9" s="9"/>
      <c r="C9" s="9"/>
      <c r="D9" s="9"/>
      <c r="E9" s="13">
        <f>SUM(E6:E8)</f>
        <v>7</v>
      </c>
      <c r="F9" s="10">
        <f>SUM(F6:F8)</f>
        <v>75000</v>
      </c>
      <c r="G9" s="13">
        <f>SUM(G6:G8)</f>
        <v>195000</v>
      </c>
      <c r="H9" s="1"/>
      <c r="I9" s="1"/>
      <c r="J9" s="1"/>
      <c r="K9" s="1"/>
      <c r="L9" s="1"/>
      <c r="M9" s="1"/>
      <c r="N9" s="1"/>
      <c r="O9" s="1"/>
      <c r="P9" s="1"/>
      <c r="Q9" s="1"/>
      <c r="R9" s="1"/>
      <c r="S9" s="1"/>
      <c r="T9" s="1"/>
      <c r="U9" s="1"/>
      <c r="V9" s="1"/>
    </row>
    <row r="10" spans="1:22">
      <c r="A10" s="1"/>
      <c r="B10" s="1"/>
      <c r="C10" s="1"/>
      <c r="D10" s="1"/>
      <c r="E10" s="1"/>
      <c r="F10" s="1"/>
      <c r="G10" s="1"/>
      <c r="H10" s="1"/>
      <c r="I10" s="1"/>
      <c r="J10" s="1"/>
      <c r="K10" s="1"/>
      <c r="L10" s="1"/>
      <c r="M10" s="1"/>
      <c r="N10" s="1"/>
      <c r="O10" s="1"/>
      <c r="P10" s="1"/>
      <c r="Q10" s="1"/>
      <c r="R10" s="1"/>
      <c r="S10" s="1"/>
      <c r="T10" s="1"/>
      <c r="U10" s="1"/>
      <c r="V10" s="1"/>
    </row>
    <row r="11" spans="1:22">
      <c r="A11" s="1"/>
      <c r="B11" s="1"/>
      <c r="C11" s="1"/>
      <c r="D11" s="1"/>
      <c r="E11" s="1"/>
      <c r="F11" s="1"/>
      <c r="G11" s="1"/>
      <c r="H11" s="1"/>
      <c r="I11" s="1"/>
      <c r="J11" s="1"/>
      <c r="K11" s="1"/>
      <c r="L11" s="1"/>
      <c r="M11" s="1"/>
      <c r="N11" s="1"/>
      <c r="O11" s="1"/>
      <c r="P11" s="1"/>
      <c r="Q11" s="1"/>
      <c r="R11" s="1"/>
      <c r="S11" s="1"/>
      <c r="T11" s="1"/>
      <c r="U11" s="1"/>
      <c r="V11" s="1"/>
    </row>
    <row r="12" spans="1:22">
      <c r="A12" s="1"/>
      <c r="B12" s="16" t="s">
        <v>15</v>
      </c>
      <c r="C12" s="1"/>
      <c r="D12" s="1"/>
      <c r="E12" s="1"/>
      <c r="F12" s="1"/>
      <c r="G12" s="1"/>
      <c r="H12" s="1"/>
      <c r="I12" s="1"/>
      <c r="J12" s="1"/>
      <c r="K12" s="1"/>
      <c r="L12" s="1"/>
      <c r="M12" s="1"/>
      <c r="N12" s="1"/>
      <c r="O12" s="1"/>
      <c r="P12" s="1"/>
      <c r="Q12" s="1"/>
      <c r="R12" s="1"/>
      <c r="S12" s="1"/>
      <c r="T12" s="1"/>
      <c r="U12" s="1"/>
      <c r="V12" s="1"/>
    </row>
    <row r="13" spans="1:22" ht="15.75" thickBot="1">
      <c r="A13" s="1"/>
      <c r="B13" s="1"/>
      <c r="C13" s="1"/>
      <c r="D13" s="1"/>
      <c r="E13" s="1"/>
      <c r="F13" s="1"/>
      <c r="G13" s="1"/>
      <c r="H13" s="1"/>
      <c r="I13" s="1"/>
      <c r="J13" s="1"/>
      <c r="K13" s="1"/>
      <c r="L13" s="1"/>
      <c r="M13" s="1"/>
      <c r="N13" s="1"/>
      <c r="O13" s="1"/>
      <c r="P13" s="1"/>
      <c r="Q13" s="1"/>
      <c r="R13" s="1"/>
      <c r="S13" s="1"/>
      <c r="T13" s="1"/>
      <c r="U13" s="1"/>
      <c r="V13" s="1"/>
    </row>
    <row r="14" spans="1:22">
      <c r="A14" s="2"/>
      <c r="B14" s="3"/>
      <c r="C14" s="3"/>
      <c r="D14" s="3"/>
      <c r="E14" s="11"/>
      <c r="F14" s="4"/>
      <c r="G14" s="11"/>
      <c r="H14" s="4"/>
      <c r="I14" s="11" t="s">
        <v>16</v>
      </c>
      <c r="J14" s="28"/>
      <c r="K14" s="11"/>
      <c r="L14" s="4"/>
      <c r="M14" s="11"/>
      <c r="N14" s="11" t="s">
        <v>16</v>
      </c>
      <c r="O14" s="1"/>
      <c r="P14" s="1"/>
      <c r="Q14" s="1"/>
      <c r="R14" s="1"/>
      <c r="S14" s="1"/>
      <c r="T14" s="1"/>
      <c r="U14" s="1"/>
      <c r="V14" s="1"/>
    </row>
    <row r="15" spans="1:22" ht="15.75" thickBot="1">
      <c r="A15" s="5"/>
      <c r="B15" s="6"/>
      <c r="C15" s="6"/>
      <c r="D15" s="6"/>
      <c r="E15" s="12" t="s">
        <v>0</v>
      </c>
      <c r="F15" s="7" t="s">
        <v>1</v>
      </c>
      <c r="G15" s="12" t="s">
        <v>2</v>
      </c>
      <c r="H15" s="7" t="s">
        <v>3</v>
      </c>
      <c r="I15" s="12" t="s">
        <v>17</v>
      </c>
      <c r="J15" s="29" t="s">
        <v>0</v>
      </c>
      <c r="K15" s="13" t="s">
        <v>1</v>
      </c>
      <c r="L15" s="10" t="s">
        <v>2</v>
      </c>
      <c r="M15" s="13" t="s">
        <v>3</v>
      </c>
      <c r="N15" s="13" t="s">
        <v>17</v>
      </c>
      <c r="O15" s="1"/>
      <c r="P15" s="1"/>
      <c r="Q15" s="1"/>
      <c r="R15" s="1"/>
      <c r="S15" s="1"/>
      <c r="T15" s="1"/>
      <c r="U15" s="1"/>
      <c r="V15" s="1"/>
    </row>
    <row r="16" spans="1:22">
      <c r="A16" s="2" t="s">
        <v>75</v>
      </c>
      <c r="B16" s="3"/>
      <c r="C16" s="3"/>
      <c r="D16" s="3"/>
      <c r="E16" s="11">
        <f>G6*2</f>
        <v>70000</v>
      </c>
      <c r="F16" s="4">
        <f>G6*3</f>
        <v>105000</v>
      </c>
      <c r="G16" s="11">
        <f>G6*3</f>
        <v>105000</v>
      </c>
      <c r="H16" s="4">
        <f>G6*3</f>
        <v>105000</v>
      </c>
      <c r="I16" s="11">
        <f>SUM(E16:H16)</f>
        <v>385000</v>
      </c>
      <c r="J16" s="4">
        <f>G6*3</f>
        <v>105000</v>
      </c>
      <c r="K16" s="11">
        <f>G6*3</f>
        <v>105000</v>
      </c>
      <c r="L16" s="4">
        <f>G6*3</f>
        <v>105000</v>
      </c>
      <c r="M16" s="11">
        <f>G6*3</f>
        <v>105000</v>
      </c>
      <c r="N16" s="11">
        <f>SUM(J16:M16)</f>
        <v>420000</v>
      </c>
      <c r="O16" s="1"/>
      <c r="P16" s="1"/>
      <c r="Q16" s="1"/>
      <c r="R16" s="1"/>
      <c r="S16" s="1"/>
      <c r="T16" s="1"/>
      <c r="U16" s="1"/>
      <c r="V16" s="1"/>
    </row>
    <row r="17" spans="1:22">
      <c r="A17" s="6" t="s">
        <v>76</v>
      </c>
      <c r="B17" s="6"/>
      <c r="C17" s="6"/>
      <c r="D17" s="6"/>
      <c r="E17" s="12">
        <f>G7*2</f>
        <v>300000</v>
      </c>
      <c r="F17" s="7">
        <f>G7*3</f>
        <v>450000</v>
      </c>
      <c r="G17" s="12">
        <f>G7*3</f>
        <v>450000</v>
      </c>
      <c r="H17" s="7">
        <f>G7*3</f>
        <v>450000</v>
      </c>
      <c r="I17" s="12">
        <f>SUM(E17:H17)</f>
        <v>1650000</v>
      </c>
      <c r="J17" s="7">
        <f>G7*3</f>
        <v>450000</v>
      </c>
      <c r="K17" s="12">
        <f>G7*3</f>
        <v>450000</v>
      </c>
      <c r="L17" s="7">
        <f>G7*3</f>
        <v>450000</v>
      </c>
      <c r="M17" s="12">
        <f>G7*3</f>
        <v>450000</v>
      </c>
      <c r="N17" s="12">
        <f>SUM(J17:M17)</f>
        <v>1800000</v>
      </c>
      <c r="O17" s="1"/>
      <c r="P17" s="1"/>
      <c r="Q17" s="1"/>
      <c r="R17" s="1"/>
      <c r="S17" s="1"/>
      <c r="T17" s="1"/>
      <c r="U17" s="1"/>
      <c r="V17" s="1"/>
    </row>
    <row r="18" spans="1:22" ht="15.75" thickBot="1">
      <c r="A18" s="5" t="s">
        <v>77</v>
      </c>
      <c r="B18" s="6"/>
      <c r="C18" s="6"/>
      <c r="D18" s="6"/>
      <c r="E18" s="13">
        <f>G8*2</f>
        <v>20000</v>
      </c>
      <c r="F18" s="7">
        <f>G8*3</f>
        <v>30000</v>
      </c>
      <c r="G18" s="13">
        <f>G8*3</f>
        <v>30000</v>
      </c>
      <c r="H18" s="7">
        <f>G8*3</f>
        <v>30000</v>
      </c>
      <c r="I18" s="13">
        <f>SUM(E18:H18)</f>
        <v>110000</v>
      </c>
      <c r="J18" s="7">
        <f>G8*3</f>
        <v>30000</v>
      </c>
      <c r="K18" s="13">
        <f>G8*3</f>
        <v>30000</v>
      </c>
      <c r="L18" s="7">
        <f>G8*3</f>
        <v>30000</v>
      </c>
      <c r="M18" s="13">
        <f>G8*3</f>
        <v>30000</v>
      </c>
      <c r="N18" s="13">
        <f>SUM(J18:M18)</f>
        <v>120000</v>
      </c>
      <c r="O18" s="1"/>
      <c r="P18" s="1"/>
      <c r="Q18" s="1"/>
      <c r="R18" s="1"/>
      <c r="S18" s="1"/>
      <c r="T18" s="1"/>
      <c r="U18" s="1"/>
      <c r="V18" s="1"/>
    </row>
    <row r="19" spans="1:22" ht="15.75" thickBot="1">
      <c r="A19" s="17" t="s">
        <v>18</v>
      </c>
      <c r="B19" s="20"/>
      <c r="C19" s="20"/>
      <c r="D19" s="20"/>
      <c r="E19" s="21">
        <f t="shared" ref="E19:N19" si="0">SUM(E16:E18)</f>
        <v>390000</v>
      </c>
      <c r="F19" s="22">
        <f t="shared" si="0"/>
        <v>585000</v>
      </c>
      <c r="G19" s="21">
        <f t="shared" si="0"/>
        <v>585000</v>
      </c>
      <c r="H19" s="22">
        <f t="shared" si="0"/>
        <v>585000</v>
      </c>
      <c r="I19" s="21">
        <f t="shared" si="0"/>
        <v>2145000</v>
      </c>
      <c r="J19" s="30">
        <f t="shared" si="0"/>
        <v>585000</v>
      </c>
      <c r="K19" s="21">
        <f t="shared" si="0"/>
        <v>585000</v>
      </c>
      <c r="L19" s="22">
        <f t="shared" si="0"/>
        <v>585000</v>
      </c>
      <c r="M19" s="21">
        <f t="shared" si="0"/>
        <v>585000</v>
      </c>
      <c r="N19" s="21">
        <f t="shared" si="0"/>
        <v>2340000</v>
      </c>
      <c r="O19" s="1"/>
      <c r="P19" s="1"/>
      <c r="Q19" s="1"/>
      <c r="R19" s="1"/>
      <c r="S19" s="1"/>
      <c r="T19" s="1"/>
      <c r="U19" s="1"/>
      <c r="V19" s="1"/>
    </row>
    <row r="20" spans="1:22">
      <c r="A20" s="1"/>
      <c r="B20" s="1"/>
      <c r="C20" s="1"/>
      <c r="D20" s="1"/>
      <c r="E20" s="1"/>
      <c r="F20" s="1"/>
      <c r="G20" s="1"/>
      <c r="H20" s="1"/>
      <c r="I20" s="1"/>
      <c r="J20" s="1"/>
      <c r="K20" s="1"/>
      <c r="L20" s="1"/>
      <c r="M20" s="1"/>
      <c r="N20" s="1"/>
      <c r="O20" s="1"/>
      <c r="P20" s="1"/>
      <c r="Q20" s="1"/>
      <c r="R20" s="1"/>
      <c r="S20" s="1"/>
      <c r="T20" s="1"/>
      <c r="U20" s="1"/>
      <c r="V20" s="1"/>
    </row>
    <row r="21" spans="1:22">
      <c r="A21" s="1"/>
      <c r="B21" s="16" t="s">
        <v>19</v>
      </c>
      <c r="C21" s="1"/>
      <c r="D21" s="1"/>
      <c r="E21" s="1"/>
      <c r="F21" s="1"/>
      <c r="G21" s="1"/>
      <c r="H21" s="1"/>
      <c r="I21" s="1"/>
      <c r="J21" s="1"/>
      <c r="K21" s="1"/>
      <c r="L21" s="1"/>
      <c r="M21" s="1"/>
      <c r="N21" s="1"/>
      <c r="O21" s="1"/>
      <c r="P21" s="1"/>
      <c r="Q21" s="1"/>
      <c r="R21" s="1"/>
      <c r="S21" s="1"/>
      <c r="T21" s="1"/>
      <c r="U21" s="1"/>
      <c r="V21" s="1"/>
    </row>
    <row r="22" spans="1:22" ht="15.75" thickBot="1">
      <c r="A22" s="1"/>
      <c r="B22" s="1"/>
      <c r="C22" s="1"/>
      <c r="D22" s="1"/>
      <c r="E22" s="1"/>
      <c r="F22" s="1"/>
      <c r="G22" s="1"/>
      <c r="H22" s="1"/>
      <c r="I22" s="1"/>
      <c r="J22" s="1"/>
      <c r="K22" s="1"/>
      <c r="L22" s="1"/>
      <c r="M22" s="1"/>
      <c r="N22" s="1"/>
      <c r="O22" s="1"/>
      <c r="P22" s="1"/>
      <c r="Q22" s="1"/>
      <c r="R22" s="1"/>
      <c r="S22" s="1"/>
      <c r="T22" s="1"/>
      <c r="U22" s="1"/>
      <c r="V22" s="1"/>
    </row>
    <row r="23" spans="1:22">
      <c r="A23" s="2"/>
      <c r="B23" s="3"/>
      <c r="C23" s="3"/>
      <c r="D23" s="3"/>
      <c r="E23" s="11"/>
      <c r="F23" s="4"/>
      <c r="G23" s="11"/>
      <c r="H23" s="4"/>
      <c r="I23" s="11" t="s">
        <v>16</v>
      </c>
      <c r="J23" s="28"/>
      <c r="K23" s="11"/>
      <c r="L23" s="4"/>
      <c r="M23" s="11"/>
      <c r="N23" s="11" t="s">
        <v>16</v>
      </c>
      <c r="O23" s="1"/>
      <c r="P23" s="1"/>
      <c r="Q23" s="1"/>
      <c r="R23" s="1"/>
      <c r="S23" s="1"/>
      <c r="T23" s="1"/>
      <c r="U23" s="1"/>
      <c r="V23" s="1"/>
    </row>
    <row r="24" spans="1:22" ht="15.75" thickBot="1">
      <c r="A24" s="8"/>
      <c r="B24" s="9"/>
      <c r="C24" s="9"/>
      <c r="D24" s="9"/>
      <c r="E24" s="13" t="s">
        <v>0</v>
      </c>
      <c r="F24" s="10" t="s">
        <v>1</v>
      </c>
      <c r="G24" s="13" t="s">
        <v>2</v>
      </c>
      <c r="H24" s="10" t="s">
        <v>3</v>
      </c>
      <c r="I24" s="13" t="s">
        <v>17</v>
      </c>
      <c r="J24" s="29" t="s">
        <v>0</v>
      </c>
      <c r="K24" s="13" t="s">
        <v>1</v>
      </c>
      <c r="L24" s="10" t="s">
        <v>2</v>
      </c>
      <c r="M24" s="13" t="s">
        <v>3</v>
      </c>
      <c r="N24" s="13" t="s">
        <v>17</v>
      </c>
      <c r="O24" s="1"/>
      <c r="P24" s="1"/>
      <c r="Q24" s="1"/>
      <c r="R24" s="1"/>
      <c r="S24" s="1"/>
      <c r="T24" s="1"/>
      <c r="U24" s="1"/>
      <c r="V24" s="1"/>
    </row>
    <row r="25" spans="1:22" ht="15.75" thickBot="1">
      <c r="A25" s="2" t="s">
        <v>52</v>
      </c>
      <c r="B25" s="3"/>
      <c r="C25" s="3"/>
      <c r="D25" s="3"/>
      <c r="E25" s="11">
        <f>E19*C31</f>
        <v>117000</v>
      </c>
      <c r="F25" s="4">
        <f>F19*C31</f>
        <v>175500</v>
      </c>
      <c r="G25" s="11">
        <f>G19*C31</f>
        <v>175500</v>
      </c>
      <c r="H25" s="4">
        <f>H19*C31</f>
        <v>175500</v>
      </c>
      <c r="I25" s="11">
        <f>SUM(E25:H25)</f>
        <v>643500</v>
      </c>
      <c r="J25" s="28">
        <f>J19*C31</f>
        <v>175500</v>
      </c>
      <c r="K25" s="11">
        <f>K19*C31</f>
        <v>175500</v>
      </c>
      <c r="L25" s="4">
        <f>L19*C31</f>
        <v>175500</v>
      </c>
      <c r="M25" s="11">
        <f>M19*C31</f>
        <v>175500</v>
      </c>
      <c r="N25" s="11">
        <f>SUM(J25:M25)</f>
        <v>702000</v>
      </c>
      <c r="O25" s="1"/>
      <c r="P25" s="1"/>
      <c r="Q25" s="1"/>
      <c r="R25" s="1"/>
      <c r="S25" s="1"/>
      <c r="T25" s="1"/>
      <c r="U25" s="1"/>
      <c r="V25" s="1"/>
    </row>
    <row r="26" spans="1:22" ht="15.75" thickBot="1">
      <c r="A26" s="17" t="s">
        <v>21</v>
      </c>
      <c r="B26" s="20"/>
      <c r="C26" s="20"/>
      <c r="D26" s="20"/>
      <c r="E26" s="21">
        <f>SUM(E25)</f>
        <v>117000</v>
      </c>
      <c r="F26" s="22">
        <f>SUM(F25)</f>
        <v>175500</v>
      </c>
      <c r="G26" s="21">
        <f>SUM(G25)</f>
        <v>175500</v>
      </c>
      <c r="H26" s="22">
        <f>SUM(H25)</f>
        <v>175500</v>
      </c>
      <c r="I26" s="21">
        <f>SUM(E26:H26)</f>
        <v>643500</v>
      </c>
      <c r="J26" s="30">
        <f>SUM(J25)</f>
        <v>175500</v>
      </c>
      <c r="K26" s="21">
        <f>SUM(K25)</f>
        <v>175500</v>
      </c>
      <c r="L26" s="22">
        <f>SUM(L25)</f>
        <v>175500</v>
      </c>
      <c r="M26" s="21">
        <f>SUM(M25)</f>
        <v>175500</v>
      </c>
      <c r="N26" s="21">
        <f>SUM(N25)</f>
        <v>702000</v>
      </c>
      <c r="O26" s="1"/>
      <c r="P26" s="1"/>
      <c r="Q26" s="1"/>
      <c r="R26" s="1"/>
      <c r="S26" s="1"/>
      <c r="T26" s="1"/>
      <c r="U26" s="1"/>
      <c r="V26" s="1"/>
    </row>
    <row r="27" spans="1:22">
      <c r="A27" s="1"/>
      <c r="B27" s="1"/>
      <c r="C27" s="1"/>
      <c r="D27" s="1"/>
      <c r="E27" s="1"/>
      <c r="F27" s="1"/>
      <c r="G27" s="1"/>
      <c r="H27" s="1"/>
      <c r="I27" s="1"/>
      <c r="J27" s="1"/>
      <c r="K27" s="1"/>
      <c r="L27" s="1"/>
      <c r="M27" s="1"/>
      <c r="N27" s="1"/>
      <c r="O27" s="1"/>
      <c r="P27" s="1"/>
      <c r="Q27" s="1"/>
      <c r="R27" s="1"/>
      <c r="S27" s="1"/>
      <c r="T27" s="1"/>
      <c r="U27" s="1"/>
      <c r="V27" s="1"/>
    </row>
    <row r="28" spans="1:22">
      <c r="A28" s="1"/>
      <c r="B28" s="1"/>
      <c r="C28" s="1"/>
      <c r="D28" s="1"/>
      <c r="E28" s="1"/>
      <c r="F28" s="1"/>
      <c r="G28" s="1"/>
      <c r="H28" s="1"/>
      <c r="I28" s="1"/>
      <c r="J28" s="1"/>
      <c r="K28" s="1"/>
      <c r="L28" s="1"/>
      <c r="M28" s="1"/>
      <c r="N28" s="1"/>
      <c r="O28" s="1"/>
      <c r="P28" s="1"/>
      <c r="Q28" s="1"/>
      <c r="R28" s="1"/>
      <c r="S28" s="1"/>
      <c r="T28" s="1"/>
      <c r="U28" s="1"/>
      <c r="V28" s="1"/>
    </row>
    <row r="29" spans="1:22">
      <c r="A29" s="1"/>
      <c r="B29" s="1"/>
      <c r="C29" s="1"/>
      <c r="D29" s="1"/>
      <c r="E29" s="1"/>
      <c r="F29" s="1"/>
      <c r="G29" s="1"/>
      <c r="H29" s="1"/>
      <c r="I29" s="1"/>
      <c r="J29" s="1"/>
      <c r="K29" s="1"/>
      <c r="L29" s="1"/>
      <c r="M29" s="1"/>
      <c r="N29" s="1"/>
      <c r="O29" s="1"/>
      <c r="P29" s="1"/>
      <c r="Q29" s="1"/>
      <c r="R29" s="1"/>
      <c r="S29" s="1"/>
      <c r="T29" s="1"/>
      <c r="U29" s="1"/>
      <c r="V29" s="1"/>
    </row>
    <row r="30" spans="1:22">
      <c r="A30" s="1"/>
      <c r="B30" s="1"/>
      <c r="C30" s="1"/>
      <c r="D30" s="1"/>
      <c r="E30" s="1"/>
      <c r="F30" s="1"/>
      <c r="G30" s="1"/>
      <c r="H30" s="1"/>
      <c r="I30" s="1"/>
      <c r="J30" s="1"/>
      <c r="K30" s="1"/>
      <c r="L30" s="1"/>
      <c r="M30" s="1"/>
      <c r="N30" s="1"/>
      <c r="O30" s="1"/>
      <c r="P30" s="1"/>
      <c r="Q30" s="1"/>
      <c r="R30" s="1"/>
      <c r="S30" s="1"/>
      <c r="T30" s="1"/>
      <c r="U30" s="1"/>
      <c r="V30" s="1"/>
    </row>
    <row r="31" spans="1:22">
      <c r="A31" s="1" t="s">
        <v>20</v>
      </c>
      <c r="B31" s="1"/>
      <c r="C31" s="14">
        <v>0.3</v>
      </c>
      <c r="D31" s="1"/>
      <c r="E31" s="1"/>
      <c r="F31" s="1"/>
      <c r="G31" s="1"/>
      <c r="H31" s="1"/>
      <c r="I31" s="1"/>
      <c r="J31" s="1"/>
      <c r="K31" s="1"/>
      <c r="L31" s="1"/>
      <c r="M31" s="1"/>
      <c r="N31" s="1"/>
      <c r="O31" s="1"/>
      <c r="P31" s="1"/>
      <c r="Q31" s="1"/>
      <c r="R31" s="1"/>
      <c r="S31" s="1"/>
      <c r="T31" s="1"/>
      <c r="U31" s="1"/>
      <c r="V31" s="1"/>
    </row>
    <row r="32" spans="1:22">
      <c r="A32" s="1"/>
      <c r="B32" s="1"/>
      <c r="C32" s="1"/>
      <c r="D32" s="1"/>
      <c r="E32" s="1"/>
      <c r="F32" s="1"/>
      <c r="G32" s="1"/>
      <c r="H32" s="1"/>
      <c r="I32" s="1"/>
      <c r="J32" s="1"/>
      <c r="K32" s="1"/>
      <c r="L32" s="1"/>
      <c r="M32" s="1"/>
      <c r="N32" s="1"/>
      <c r="O32" s="1"/>
      <c r="P32" s="1"/>
      <c r="Q32" s="1"/>
      <c r="R32" s="1"/>
      <c r="S32" s="1"/>
      <c r="T32" s="1"/>
      <c r="U32" s="1"/>
      <c r="V32" s="1"/>
    </row>
    <row r="33" spans="1:22">
      <c r="A33" s="1"/>
      <c r="B33" s="1"/>
      <c r="C33" s="1"/>
      <c r="D33" s="1"/>
      <c r="E33" s="1"/>
      <c r="F33" s="1"/>
      <c r="G33" s="1"/>
      <c r="H33" s="1"/>
      <c r="I33" s="1"/>
      <c r="J33" s="1"/>
      <c r="K33" s="1"/>
      <c r="L33" s="1"/>
      <c r="M33" s="1"/>
      <c r="N33" s="1"/>
      <c r="O33" s="1"/>
      <c r="P33" s="1"/>
      <c r="Q33" s="1"/>
      <c r="R33" s="1"/>
      <c r="S33" s="1"/>
      <c r="T33" s="1"/>
      <c r="U33" s="1"/>
      <c r="V33" s="1"/>
    </row>
    <row r="34" spans="1:22">
      <c r="A34" s="1"/>
      <c r="B34" s="1"/>
      <c r="C34" s="1"/>
      <c r="D34" s="1"/>
      <c r="E34" s="1"/>
      <c r="F34" s="1"/>
      <c r="G34" s="1"/>
      <c r="H34" s="1"/>
      <c r="I34" s="1"/>
      <c r="J34" s="1"/>
      <c r="K34" s="1"/>
      <c r="L34" s="1"/>
      <c r="M34" s="1"/>
      <c r="N34" s="1"/>
      <c r="O34" s="1"/>
      <c r="P34" s="1"/>
      <c r="Q34" s="1"/>
      <c r="R34" s="1"/>
      <c r="S34" s="1"/>
      <c r="T34" s="1"/>
      <c r="U34" s="1"/>
      <c r="V34" s="1"/>
    </row>
    <row r="35" spans="1:22">
      <c r="A35" s="1"/>
      <c r="B35" s="1"/>
      <c r="C35" s="1"/>
      <c r="D35" s="1"/>
      <c r="E35" s="1"/>
      <c r="F35" s="1"/>
      <c r="G35" s="1"/>
      <c r="H35" s="1"/>
      <c r="I35" s="1"/>
      <c r="J35" s="1"/>
      <c r="K35" s="1"/>
      <c r="L35" s="1"/>
      <c r="M35" s="1"/>
      <c r="N35" s="1"/>
      <c r="O35" s="1"/>
      <c r="P35" s="1"/>
      <c r="Q35" s="1"/>
      <c r="R35" s="1"/>
      <c r="S35" s="1"/>
      <c r="T35" s="1"/>
      <c r="U35" s="1"/>
      <c r="V35"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V48"/>
  <sheetViews>
    <sheetView workbookViewId="0">
      <selection activeCell="Q24" sqref="Q24"/>
    </sheetView>
  </sheetViews>
  <sheetFormatPr defaultRowHeight="15"/>
  <cols>
    <col min="5" max="8" width="9.140625" customWidth="1"/>
    <col min="10" max="13" width="9.140625" customWidth="1"/>
  </cols>
  <sheetData>
    <row r="1" spans="1:22">
      <c r="A1" s="1"/>
      <c r="B1" s="1"/>
      <c r="C1" s="1"/>
      <c r="D1" s="1"/>
      <c r="E1" s="1"/>
      <c r="F1" s="1"/>
      <c r="G1" s="1"/>
      <c r="H1" s="1"/>
      <c r="I1" s="1"/>
      <c r="J1" s="1"/>
      <c r="K1" s="1"/>
      <c r="L1" s="1"/>
      <c r="M1" s="1"/>
      <c r="N1" s="1"/>
      <c r="O1" s="1"/>
      <c r="P1" s="1"/>
      <c r="Q1" s="1"/>
      <c r="R1" s="1"/>
      <c r="S1" s="1"/>
      <c r="T1" s="1"/>
      <c r="U1" s="1"/>
      <c r="V1" s="1"/>
    </row>
    <row r="2" spans="1:22">
      <c r="A2" s="16" t="s">
        <v>22</v>
      </c>
      <c r="B2" s="1"/>
      <c r="C2" s="1"/>
      <c r="D2" s="1"/>
      <c r="E2" s="1"/>
      <c r="F2" s="1"/>
      <c r="G2" s="1"/>
      <c r="H2" s="1"/>
      <c r="I2" s="1"/>
      <c r="J2" s="1"/>
      <c r="K2" s="1"/>
      <c r="L2" s="1"/>
      <c r="M2" s="1"/>
      <c r="N2" s="1"/>
      <c r="O2" s="1"/>
      <c r="P2" s="1"/>
      <c r="Q2" s="1"/>
      <c r="R2" s="1"/>
      <c r="S2" s="1"/>
      <c r="T2" s="1"/>
      <c r="U2" s="1"/>
      <c r="V2" s="1"/>
    </row>
    <row r="3" spans="1:22" ht="15.75" thickBot="1">
      <c r="A3" s="1"/>
      <c r="B3" s="1"/>
      <c r="C3" s="1"/>
      <c r="D3" s="1"/>
      <c r="E3" s="1"/>
      <c r="F3" s="1"/>
      <c r="G3" s="1"/>
      <c r="H3" s="1"/>
      <c r="I3" s="1"/>
      <c r="J3" s="1"/>
      <c r="K3" s="1"/>
      <c r="L3" s="1"/>
      <c r="M3" s="1"/>
      <c r="N3" s="1"/>
      <c r="O3" s="1"/>
      <c r="P3" s="1"/>
      <c r="Q3" s="1"/>
      <c r="R3" s="1"/>
      <c r="S3" s="1"/>
      <c r="T3" s="1"/>
      <c r="U3" s="1"/>
      <c r="V3" s="1"/>
    </row>
    <row r="4" spans="1:22">
      <c r="A4" s="2"/>
      <c r="B4" s="3"/>
      <c r="C4" s="3"/>
      <c r="D4" s="3"/>
      <c r="E4" s="11"/>
      <c r="F4" s="4"/>
      <c r="G4" s="11"/>
      <c r="H4" s="4"/>
      <c r="I4" s="11" t="s">
        <v>16</v>
      </c>
      <c r="J4" s="28"/>
      <c r="K4" s="11"/>
      <c r="L4" s="4"/>
      <c r="M4" s="11"/>
      <c r="N4" s="11" t="s">
        <v>16</v>
      </c>
      <c r="O4" s="1"/>
      <c r="P4" s="1"/>
      <c r="Q4" s="1"/>
      <c r="R4" s="1"/>
      <c r="S4" s="1"/>
      <c r="T4" s="1"/>
      <c r="U4" s="1"/>
      <c r="V4" s="1"/>
    </row>
    <row r="5" spans="1:22" ht="15.75" thickBot="1">
      <c r="A5" s="8"/>
      <c r="B5" s="9"/>
      <c r="C5" s="9"/>
      <c r="D5" s="9"/>
      <c r="E5" s="13" t="s">
        <v>0</v>
      </c>
      <c r="F5" s="10" t="s">
        <v>1</v>
      </c>
      <c r="G5" s="13" t="s">
        <v>2</v>
      </c>
      <c r="H5" s="10" t="s">
        <v>3</v>
      </c>
      <c r="I5" s="13" t="s">
        <v>116</v>
      </c>
      <c r="J5" s="29" t="s">
        <v>0</v>
      </c>
      <c r="K5" s="13" t="s">
        <v>1</v>
      </c>
      <c r="L5" s="10" t="s">
        <v>2</v>
      </c>
      <c r="M5" s="13" t="s">
        <v>3</v>
      </c>
      <c r="N5" s="13" t="s">
        <v>117</v>
      </c>
      <c r="O5" s="1"/>
      <c r="P5" s="1"/>
      <c r="Q5" s="1"/>
      <c r="R5" s="1"/>
      <c r="S5" s="1"/>
      <c r="T5" s="1"/>
      <c r="U5" s="1"/>
      <c r="V5" s="1"/>
    </row>
    <row r="6" spans="1:22" ht="15.75" thickBot="1">
      <c r="A6" s="2" t="s">
        <v>121</v>
      </c>
      <c r="B6" s="3"/>
      <c r="C6" s="3"/>
      <c r="D6" s="3"/>
      <c r="E6" s="11">
        <f>E12*E13</f>
        <v>750000</v>
      </c>
      <c r="F6" s="4">
        <f>E12*E13*3</f>
        <v>2250000</v>
      </c>
      <c r="G6" s="11">
        <f>E12*E13*3</f>
        <v>2250000</v>
      </c>
      <c r="H6" s="4">
        <f>E12*E13*3</f>
        <v>2250000</v>
      </c>
      <c r="I6" s="11">
        <f>SUM(E6:H6)</f>
        <v>7500000</v>
      </c>
      <c r="J6" s="28">
        <f>E12*E13*3</f>
        <v>2250000</v>
      </c>
      <c r="K6" s="11">
        <f>E12*E13*3</f>
        <v>2250000</v>
      </c>
      <c r="L6" s="4">
        <f>E12*E13*3</f>
        <v>2250000</v>
      </c>
      <c r="M6" s="11">
        <f>E12*E13*3</f>
        <v>2250000</v>
      </c>
      <c r="N6" s="11">
        <f>SUM(J6:M6)</f>
        <v>9000000</v>
      </c>
      <c r="O6" s="1"/>
      <c r="P6" s="1"/>
      <c r="Q6" s="1"/>
      <c r="R6" s="1"/>
      <c r="S6" s="1"/>
      <c r="T6" s="1"/>
      <c r="U6" s="1"/>
      <c r="V6" s="1"/>
    </row>
    <row r="7" spans="1:22" ht="15.75" thickBot="1">
      <c r="A7" s="17" t="s">
        <v>23</v>
      </c>
      <c r="B7" s="20"/>
      <c r="C7" s="20"/>
      <c r="D7" s="20"/>
      <c r="E7" s="21">
        <f t="shared" ref="E7:N7" si="0">SUM(E6)</f>
        <v>750000</v>
      </c>
      <c r="F7" s="22">
        <f t="shared" si="0"/>
        <v>2250000</v>
      </c>
      <c r="G7" s="21">
        <f t="shared" si="0"/>
        <v>2250000</v>
      </c>
      <c r="H7" s="22">
        <f t="shared" si="0"/>
        <v>2250000</v>
      </c>
      <c r="I7" s="21">
        <f t="shared" si="0"/>
        <v>7500000</v>
      </c>
      <c r="J7" s="30">
        <f t="shared" si="0"/>
        <v>2250000</v>
      </c>
      <c r="K7" s="21">
        <f t="shared" si="0"/>
        <v>2250000</v>
      </c>
      <c r="L7" s="22">
        <f t="shared" si="0"/>
        <v>2250000</v>
      </c>
      <c r="M7" s="21">
        <f t="shared" si="0"/>
        <v>2250000</v>
      </c>
      <c r="N7" s="21">
        <f t="shared" si="0"/>
        <v>9000000</v>
      </c>
      <c r="O7" s="1"/>
      <c r="P7" s="1"/>
      <c r="Q7" s="1"/>
      <c r="R7" s="1"/>
      <c r="S7" s="1"/>
      <c r="T7" s="1"/>
      <c r="U7" s="1"/>
      <c r="V7" s="1"/>
    </row>
    <row r="8" spans="1:22">
      <c r="A8" s="1"/>
      <c r="B8" s="1"/>
      <c r="C8" s="1"/>
      <c r="D8" s="1"/>
      <c r="E8" s="1"/>
      <c r="F8" s="1"/>
      <c r="G8" s="1"/>
      <c r="H8" s="1"/>
      <c r="I8" s="1"/>
      <c r="J8" s="1"/>
      <c r="K8" s="1"/>
      <c r="L8" s="1"/>
      <c r="M8" s="1"/>
      <c r="N8" s="1"/>
      <c r="O8" s="1"/>
      <c r="P8" s="1"/>
      <c r="Q8" s="1"/>
      <c r="R8" s="1"/>
      <c r="S8" s="1"/>
      <c r="T8" s="1"/>
      <c r="U8" s="1"/>
      <c r="V8" s="1"/>
    </row>
    <row r="9" spans="1:22">
      <c r="A9" s="1"/>
      <c r="B9" s="1"/>
      <c r="C9" s="1"/>
      <c r="D9" s="1"/>
      <c r="E9" s="1"/>
      <c r="F9" s="1"/>
      <c r="G9" s="1"/>
      <c r="H9" s="1"/>
      <c r="I9" s="1"/>
      <c r="J9" s="1"/>
      <c r="K9" s="1"/>
      <c r="L9" s="1"/>
      <c r="M9" s="1"/>
      <c r="N9" s="1"/>
      <c r="O9" s="1"/>
      <c r="P9" s="1"/>
      <c r="Q9" s="1"/>
      <c r="R9" s="1"/>
      <c r="S9" s="1"/>
      <c r="T9" s="1"/>
      <c r="U9" s="1"/>
      <c r="V9" s="1"/>
    </row>
    <row r="10" spans="1:22">
      <c r="A10" s="1"/>
      <c r="B10" s="1"/>
      <c r="C10" s="1"/>
      <c r="D10" s="1"/>
      <c r="E10" s="1"/>
      <c r="F10" s="1"/>
      <c r="G10" s="1"/>
      <c r="H10" s="1"/>
      <c r="I10" s="1"/>
      <c r="J10" s="1"/>
      <c r="K10" s="1"/>
      <c r="L10" s="1"/>
      <c r="M10" s="1"/>
      <c r="N10" s="1"/>
      <c r="O10" s="1"/>
      <c r="P10" s="1"/>
      <c r="Q10" s="1"/>
      <c r="R10" s="1"/>
      <c r="S10" s="1"/>
      <c r="T10" s="1"/>
      <c r="U10" s="1"/>
      <c r="V10" s="1"/>
    </row>
    <row r="11" spans="1:22">
      <c r="A11" s="1"/>
      <c r="B11" s="1"/>
      <c r="C11" s="1"/>
      <c r="D11" s="1"/>
      <c r="E11" s="1"/>
      <c r="F11" s="1"/>
      <c r="G11" s="1"/>
      <c r="H11" s="1"/>
      <c r="I11" s="1"/>
      <c r="J11" s="1"/>
      <c r="K11" s="1"/>
      <c r="L11" s="1"/>
      <c r="M11" s="1"/>
      <c r="N11" s="1"/>
      <c r="O11" s="1"/>
      <c r="P11" s="1"/>
      <c r="Q11" s="1"/>
      <c r="R11" s="1"/>
      <c r="S11" s="1"/>
      <c r="T11" s="1"/>
      <c r="U11" s="1"/>
      <c r="V11" s="1"/>
    </row>
    <row r="12" spans="1:22">
      <c r="A12" s="1" t="s">
        <v>78</v>
      </c>
      <c r="B12" s="1"/>
      <c r="C12" s="1"/>
      <c r="D12" s="1"/>
      <c r="E12" s="1">
        <v>250</v>
      </c>
      <c r="F12" s="1"/>
      <c r="G12" s="1"/>
      <c r="H12" s="1"/>
      <c r="I12" s="1"/>
      <c r="J12" s="1"/>
      <c r="K12" s="1"/>
      <c r="L12" s="1"/>
      <c r="M12" s="1"/>
      <c r="N12" s="1"/>
      <c r="O12" s="1"/>
      <c r="P12" s="1"/>
      <c r="Q12" s="1"/>
      <c r="R12" s="1"/>
      <c r="S12" s="1"/>
      <c r="T12" s="1"/>
      <c r="U12" s="1"/>
      <c r="V12" s="1"/>
    </row>
    <row r="13" spans="1:22">
      <c r="A13" s="1" t="s">
        <v>79</v>
      </c>
      <c r="B13" s="1"/>
      <c r="C13" s="1"/>
      <c r="D13" s="1"/>
      <c r="E13" s="1">
        <v>3000</v>
      </c>
      <c r="F13" s="1"/>
      <c r="G13" s="1"/>
      <c r="H13" s="1"/>
      <c r="I13" s="1"/>
      <c r="J13" s="1"/>
      <c r="K13" s="1"/>
      <c r="L13" s="1"/>
      <c r="M13" s="1"/>
      <c r="N13" s="1"/>
      <c r="O13" s="1"/>
      <c r="P13" s="1"/>
      <c r="Q13" s="1"/>
      <c r="R13" s="1"/>
      <c r="S13" s="1"/>
      <c r="T13" s="1"/>
      <c r="U13" s="1"/>
      <c r="V13" s="1"/>
    </row>
    <row r="14" spans="1:22">
      <c r="A14" s="1"/>
      <c r="B14" s="1"/>
      <c r="C14" s="1"/>
      <c r="D14" s="1"/>
      <c r="E14" s="1"/>
      <c r="F14" s="1"/>
      <c r="G14" s="1"/>
      <c r="H14" s="1"/>
      <c r="I14" s="1"/>
      <c r="J14" s="1"/>
      <c r="K14" s="1"/>
      <c r="L14" s="1"/>
      <c r="M14" s="1"/>
      <c r="N14" s="1"/>
      <c r="O14" s="1"/>
      <c r="P14" s="1"/>
      <c r="Q14" s="1"/>
      <c r="R14" s="1"/>
      <c r="S14" s="1"/>
      <c r="T14" s="1"/>
      <c r="U14" s="1"/>
      <c r="V14" s="1"/>
    </row>
    <row r="15" spans="1:22">
      <c r="A15" s="1"/>
      <c r="B15" s="1"/>
      <c r="C15" s="1"/>
      <c r="D15" s="1"/>
      <c r="E15" s="1"/>
      <c r="F15" s="1"/>
      <c r="G15" s="1"/>
      <c r="H15" s="1"/>
      <c r="I15" s="1"/>
      <c r="J15" s="1"/>
      <c r="K15" s="1"/>
      <c r="L15" s="1"/>
      <c r="M15" s="1"/>
      <c r="N15" s="1"/>
      <c r="O15" s="1"/>
      <c r="P15" s="1"/>
      <c r="Q15" s="1"/>
      <c r="R15" s="1"/>
      <c r="S15" s="1"/>
      <c r="T15" s="1"/>
      <c r="U15" s="1"/>
      <c r="V15" s="1"/>
    </row>
    <row r="16" spans="1:22">
      <c r="A16" s="1"/>
      <c r="B16" s="1"/>
      <c r="C16" s="1"/>
      <c r="D16" s="1"/>
      <c r="E16" s="1"/>
      <c r="F16" s="1"/>
      <c r="G16" s="1"/>
      <c r="H16" s="1"/>
      <c r="I16" s="1"/>
      <c r="J16" s="1"/>
      <c r="K16" s="1"/>
      <c r="L16" s="1"/>
      <c r="M16" s="1"/>
      <c r="N16" s="1"/>
      <c r="O16" s="1"/>
      <c r="P16" s="1"/>
      <c r="Q16" s="1"/>
      <c r="R16" s="1"/>
      <c r="S16" s="1"/>
      <c r="T16" s="1"/>
      <c r="U16" s="1"/>
      <c r="V16" s="1"/>
    </row>
    <row r="17" spans="1:22">
      <c r="A17" s="16" t="s">
        <v>24</v>
      </c>
      <c r="B17" s="1"/>
      <c r="C17" s="1"/>
      <c r="D17" s="1"/>
      <c r="E17" s="1"/>
      <c r="F17" s="1"/>
      <c r="G17" s="1"/>
      <c r="H17" s="1"/>
      <c r="I17" s="1"/>
      <c r="J17" s="1"/>
      <c r="K17" s="1"/>
      <c r="L17" s="1"/>
      <c r="M17" s="1"/>
      <c r="N17" s="1"/>
      <c r="O17" s="1"/>
      <c r="P17" s="1"/>
      <c r="Q17" s="1"/>
      <c r="R17" s="1"/>
      <c r="S17" s="1"/>
      <c r="T17" s="1"/>
      <c r="U17" s="1"/>
      <c r="V17" s="1"/>
    </row>
    <row r="18" spans="1:22" ht="15.75" thickBot="1">
      <c r="A18" s="1"/>
      <c r="B18" s="1"/>
      <c r="C18" s="1"/>
      <c r="D18" s="1"/>
      <c r="E18" s="1"/>
      <c r="F18" s="1"/>
      <c r="G18" s="1"/>
      <c r="H18" s="1"/>
      <c r="I18" s="1"/>
      <c r="J18" s="1"/>
      <c r="K18" s="1"/>
      <c r="L18" s="1"/>
      <c r="M18" s="1"/>
      <c r="N18" s="1"/>
      <c r="O18" s="1"/>
      <c r="P18" s="1"/>
      <c r="Q18" s="1"/>
      <c r="R18" s="1"/>
      <c r="S18" s="1"/>
      <c r="T18" s="1"/>
      <c r="U18" s="1"/>
      <c r="V18" s="1"/>
    </row>
    <row r="19" spans="1:22">
      <c r="A19" s="2"/>
      <c r="B19" s="3"/>
      <c r="C19" s="3"/>
      <c r="D19" s="3"/>
      <c r="E19" s="11"/>
      <c r="F19" s="4"/>
      <c r="G19" s="11"/>
      <c r="H19" s="4"/>
      <c r="I19" s="11" t="s">
        <v>16</v>
      </c>
      <c r="J19" s="28"/>
      <c r="K19" s="11"/>
      <c r="L19" s="4"/>
      <c r="M19" s="11"/>
      <c r="N19" s="11" t="s">
        <v>16</v>
      </c>
      <c r="O19" s="1"/>
      <c r="P19" s="1"/>
      <c r="Q19" s="1"/>
      <c r="R19" s="1"/>
      <c r="S19" s="1"/>
      <c r="T19" s="1"/>
      <c r="U19" s="1"/>
      <c r="V19" s="1"/>
    </row>
    <row r="20" spans="1:22" ht="15.75" thickBot="1">
      <c r="A20" s="8"/>
      <c r="B20" s="9"/>
      <c r="C20" s="9"/>
      <c r="D20" s="9"/>
      <c r="E20" s="13" t="s">
        <v>0</v>
      </c>
      <c r="F20" s="10" t="s">
        <v>1</v>
      </c>
      <c r="G20" s="13" t="s">
        <v>2</v>
      </c>
      <c r="H20" s="10" t="s">
        <v>3</v>
      </c>
      <c r="I20" s="13" t="s">
        <v>116</v>
      </c>
      <c r="J20" s="29" t="s">
        <v>0</v>
      </c>
      <c r="K20" s="13" t="s">
        <v>1</v>
      </c>
      <c r="L20" s="10" t="s">
        <v>2</v>
      </c>
      <c r="M20" s="13" t="s">
        <v>3</v>
      </c>
      <c r="N20" s="13" t="s">
        <v>117</v>
      </c>
      <c r="O20" s="1"/>
      <c r="P20" s="1"/>
      <c r="Q20" s="1"/>
      <c r="R20" s="1"/>
      <c r="S20" s="1"/>
      <c r="T20" s="1"/>
      <c r="U20" s="1"/>
      <c r="V20" s="1"/>
    </row>
    <row r="21" spans="1:22">
      <c r="A21" s="5" t="s">
        <v>25</v>
      </c>
      <c r="B21" s="6"/>
      <c r="C21" s="6"/>
      <c r="D21" s="6"/>
      <c r="E21" s="12"/>
      <c r="F21" s="7"/>
      <c r="G21" s="11"/>
      <c r="H21" s="7"/>
      <c r="I21" s="12"/>
      <c r="J21" s="7"/>
      <c r="K21" s="84"/>
      <c r="L21" s="11"/>
      <c r="M21" s="41"/>
      <c r="N21" s="12"/>
      <c r="O21" s="1"/>
      <c r="P21" s="1"/>
      <c r="Q21" s="1"/>
      <c r="R21" s="1"/>
      <c r="S21" s="1"/>
      <c r="T21" s="1"/>
      <c r="U21" s="1"/>
      <c r="V21" s="1"/>
    </row>
    <row r="22" spans="1:22">
      <c r="A22" s="5" t="s">
        <v>26</v>
      </c>
      <c r="B22" s="6"/>
      <c r="C22" s="6"/>
      <c r="D22" s="6"/>
      <c r="E22" s="12">
        <f>Лист2!E19</f>
        <v>390000</v>
      </c>
      <c r="F22" s="7">
        <f>Лист2!F19</f>
        <v>585000</v>
      </c>
      <c r="G22" s="12">
        <f>Лист2!G19</f>
        <v>585000</v>
      </c>
      <c r="H22" s="7">
        <f>Лист2!H19</f>
        <v>585000</v>
      </c>
      <c r="I22" s="12">
        <f>Лист2!I19</f>
        <v>2145000</v>
      </c>
      <c r="J22" s="7">
        <f>Лист2!J19</f>
        <v>585000</v>
      </c>
      <c r="K22" s="84">
        <f>Лист2!K19</f>
        <v>585000</v>
      </c>
      <c r="L22" s="12">
        <f>Лист2!L19</f>
        <v>585000</v>
      </c>
      <c r="M22" s="41">
        <f>Лист2!M19</f>
        <v>585000</v>
      </c>
      <c r="N22" s="12">
        <f>Лист2!N19</f>
        <v>2340000</v>
      </c>
      <c r="O22" s="1"/>
      <c r="P22" s="1"/>
      <c r="Q22" s="1"/>
      <c r="R22" s="1"/>
      <c r="S22" s="1"/>
      <c r="T22" s="1"/>
      <c r="U22" s="1"/>
      <c r="V22" s="1"/>
    </row>
    <row r="23" spans="1:22">
      <c r="A23" s="5" t="s">
        <v>27</v>
      </c>
      <c r="B23" s="6"/>
      <c r="C23" s="6"/>
      <c r="D23" s="6"/>
      <c r="E23" s="12">
        <f>Лист2!E26</f>
        <v>117000</v>
      </c>
      <c r="F23" s="7">
        <f>Лист2!F26</f>
        <v>175500</v>
      </c>
      <c r="G23" s="12">
        <f>Лист2!G26</f>
        <v>175500</v>
      </c>
      <c r="H23" s="7">
        <f>Лист2!H26</f>
        <v>175500</v>
      </c>
      <c r="I23" s="12">
        <f>Лист2!I26</f>
        <v>643500</v>
      </c>
      <c r="J23" s="7">
        <f>Лист2!J26</f>
        <v>175500</v>
      </c>
      <c r="K23" s="84">
        <f>Лист2!K26</f>
        <v>175500</v>
      </c>
      <c r="L23" s="12">
        <f>Лист2!L26</f>
        <v>175500</v>
      </c>
      <c r="M23" s="41">
        <f>Лист2!M26</f>
        <v>175500</v>
      </c>
      <c r="N23" s="12">
        <f>Лист2!N26</f>
        <v>702000</v>
      </c>
      <c r="O23" s="1"/>
      <c r="P23" s="1"/>
      <c r="Q23" s="1"/>
      <c r="R23" s="1"/>
      <c r="S23" s="1"/>
      <c r="T23" s="1"/>
      <c r="U23" s="1"/>
      <c r="V23" s="1"/>
    </row>
    <row r="24" spans="1:22">
      <c r="A24" s="5" t="s">
        <v>28</v>
      </c>
      <c r="B24" s="6"/>
      <c r="C24" s="6"/>
      <c r="D24" s="6"/>
      <c r="E24" s="12">
        <f>D43*E43*2</f>
        <v>90000</v>
      </c>
      <c r="F24" s="7">
        <f>D43*E43*3</f>
        <v>135000</v>
      </c>
      <c r="G24" s="12">
        <f>D43*E43*3</f>
        <v>135000</v>
      </c>
      <c r="H24" s="7">
        <f>D43*E43*3</f>
        <v>135000</v>
      </c>
      <c r="I24" s="12">
        <f>SUM(E24:H24)</f>
        <v>495000</v>
      </c>
      <c r="J24" s="7">
        <f>D43*E43*3</f>
        <v>135000</v>
      </c>
      <c r="K24" s="84">
        <f>D43*E43*3</f>
        <v>135000</v>
      </c>
      <c r="L24" s="12">
        <f>D43*E43*3</f>
        <v>135000</v>
      </c>
      <c r="M24" s="41">
        <f>D43*E43*3</f>
        <v>135000</v>
      </c>
      <c r="N24" s="12">
        <f>SUM(J24:M24)</f>
        <v>540000</v>
      </c>
      <c r="O24" s="1"/>
      <c r="P24" s="1"/>
      <c r="Q24" s="1"/>
      <c r="R24" s="1"/>
      <c r="S24" s="1"/>
      <c r="T24" s="1"/>
      <c r="U24" s="1"/>
      <c r="V24" s="1"/>
    </row>
    <row r="25" spans="1:22">
      <c r="A25" s="5" t="s">
        <v>29</v>
      </c>
      <c r="B25" s="6"/>
      <c r="C25" s="6"/>
      <c r="D25" s="6"/>
      <c r="E25" s="26">
        <f>Лист1!I7/11*2</f>
        <v>218181.81818181818</v>
      </c>
      <c r="F25" s="43">
        <f>Лист1!I7/11*3</f>
        <v>327272.72727272729</v>
      </c>
      <c r="G25" s="26">
        <f>Лист1!I7/11*3</f>
        <v>327272.72727272729</v>
      </c>
      <c r="H25" s="43">
        <f>Лист1!I7/11*3</f>
        <v>327272.72727272729</v>
      </c>
      <c r="I25" s="12">
        <f>SUM(E25:H25)</f>
        <v>1200000</v>
      </c>
      <c r="J25" s="7">
        <v>0</v>
      </c>
      <c r="K25" s="84">
        <v>0</v>
      </c>
      <c r="L25" s="12">
        <v>0</v>
      </c>
      <c r="M25" s="41">
        <v>0</v>
      </c>
      <c r="N25" s="12">
        <f>SUM(J25:M25)</f>
        <v>0</v>
      </c>
      <c r="O25" s="1"/>
      <c r="P25" s="1"/>
      <c r="Q25" s="1"/>
      <c r="R25" s="1"/>
      <c r="S25" s="1"/>
      <c r="T25" s="1"/>
      <c r="U25" s="1"/>
      <c r="V25" s="1"/>
    </row>
    <row r="26" spans="1:22">
      <c r="A26" s="5" t="s">
        <v>30</v>
      </c>
      <c r="B26" s="6"/>
      <c r="C26" s="6"/>
      <c r="D26" s="6"/>
      <c r="E26" s="12">
        <f>E40</f>
        <v>7000</v>
      </c>
      <c r="F26" s="7">
        <f>E40*3</f>
        <v>21000</v>
      </c>
      <c r="G26" s="12">
        <f>E40*3</f>
        <v>21000</v>
      </c>
      <c r="H26" s="7">
        <f>E40*3</f>
        <v>21000</v>
      </c>
      <c r="I26" s="12">
        <f>SUM(E26:H26)</f>
        <v>70000</v>
      </c>
      <c r="J26" s="7">
        <f>E40*3</f>
        <v>21000</v>
      </c>
      <c r="K26" s="84">
        <f>E40*3</f>
        <v>21000</v>
      </c>
      <c r="L26" s="12">
        <f>E40*3</f>
        <v>21000</v>
      </c>
      <c r="M26" s="41">
        <f>E40*3</f>
        <v>21000</v>
      </c>
      <c r="N26" s="12">
        <f>SUM(J26:M26)</f>
        <v>84000</v>
      </c>
      <c r="O26" s="1"/>
      <c r="P26" s="1"/>
      <c r="Q26" s="1"/>
      <c r="R26" s="1"/>
      <c r="S26" s="1"/>
      <c r="T26" s="1"/>
      <c r="U26" s="1"/>
      <c r="V26" s="1"/>
    </row>
    <row r="27" spans="1:22">
      <c r="A27" s="5" t="s">
        <v>31</v>
      </c>
      <c r="B27" s="6"/>
      <c r="C27" s="6"/>
      <c r="D27" s="6"/>
      <c r="E27" s="12"/>
      <c r="F27" s="7"/>
      <c r="G27" s="12"/>
      <c r="H27" s="7"/>
      <c r="I27" s="12"/>
      <c r="J27" s="7"/>
      <c r="K27" s="84"/>
      <c r="L27" s="12"/>
      <c r="M27" s="41"/>
      <c r="N27" s="12"/>
      <c r="O27" s="1"/>
      <c r="P27" s="1"/>
      <c r="Q27" s="1"/>
      <c r="R27" s="1"/>
      <c r="S27" s="1"/>
      <c r="T27" s="1"/>
      <c r="U27" s="1"/>
      <c r="V27" s="1"/>
    </row>
    <row r="28" spans="1:22">
      <c r="A28" s="5" t="s">
        <v>115</v>
      </c>
      <c r="B28" s="6"/>
      <c r="C28" s="6"/>
      <c r="D28" s="6"/>
      <c r="E28" s="12">
        <f>E37*E38*2</f>
        <v>425699.99999999994</v>
      </c>
      <c r="F28" s="7">
        <f>E37*E38*3</f>
        <v>638549.99999999988</v>
      </c>
      <c r="G28" s="12">
        <f>E37*E38*3</f>
        <v>638549.99999999988</v>
      </c>
      <c r="H28" s="7">
        <f>E37*E38*3</f>
        <v>638549.99999999988</v>
      </c>
      <c r="I28" s="12">
        <f t="shared" ref="I28:I34" si="1">SUM(E28:H28)</f>
        <v>2341349.9999999995</v>
      </c>
      <c r="J28" s="7">
        <f>E37*E38*3</f>
        <v>638549.99999999988</v>
      </c>
      <c r="K28" s="84">
        <f>E37*E38*3</f>
        <v>638549.99999999988</v>
      </c>
      <c r="L28" s="12">
        <f>E37*E38*3</f>
        <v>638549.99999999988</v>
      </c>
      <c r="M28" s="41">
        <f>E37*E38*3</f>
        <v>638549.99999999988</v>
      </c>
      <c r="N28" s="12">
        <f t="shared" ref="N28:N34" si="2">SUM(J28:M28)</f>
        <v>2554199.9999999995</v>
      </c>
      <c r="O28" s="1"/>
      <c r="P28" s="1"/>
      <c r="Q28" s="1"/>
      <c r="R28" s="1"/>
      <c r="S28" s="1"/>
      <c r="T28" s="1"/>
      <c r="U28" s="1"/>
      <c r="V28" s="1"/>
    </row>
    <row r="29" spans="1:22">
      <c r="A29" s="5" t="s">
        <v>74</v>
      </c>
      <c r="B29" s="6"/>
      <c r="C29" s="6"/>
      <c r="D29" s="6"/>
      <c r="E29" s="12">
        <f>E41*2</f>
        <v>0</v>
      </c>
      <c r="F29" s="7">
        <f>E41*3</f>
        <v>0</v>
      </c>
      <c r="G29" s="12">
        <f t="shared" ref="G29:H29" si="3">F41*3</f>
        <v>0</v>
      </c>
      <c r="H29" s="7">
        <f t="shared" si="3"/>
        <v>0</v>
      </c>
      <c r="I29" s="12">
        <f>SUM(E29:H29)</f>
        <v>0</v>
      </c>
      <c r="J29" s="7">
        <f>E41*3</f>
        <v>0</v>
      </c>
      <c r="K29" s="7">
        <f t="shared" ref="K29:M29" si="4">F41*3</f>
        <v>0</v>
      </c>
      <c r="L29" s="12">
        <f t="shared" si="4"/>
        <v>0</v>
      </c>
      <c r="M29" s="7">
        <f t="shared" si="4"/>
        <v>0</v>
      </c>
      <c r="N29" s="12">
        <f>SUM(J29:M29)</f>
        <v>0</v>
      </c>
      <c r="O29" s="1"/>
      <c r="P29" s="1"/>
      <c r="Q29" s="1"/>
      <c r="R29" s="1"/>
      <c r="S29" s="1"/>
      <c r="T29" s="1"/>
      <c r="U29" s="1"/>
      <c r="V29" s="1"/>
    </row>
    <row r="30" spans="1:22">
      <c r="A30" s="5" t="s">
        <v>32</v>
      </c>
      <c r="B30" s="6"/>
      <c r="C30" s="6"/>
      <c r="D30" s="6"/>
      <c r="E30" s="12">
        <f>E42*2</f>
        <v>32000</v>
      </c>
      <c r="F30" s="7">
        <f>E42*3</f>
        <v>48000</v>
      </c>
      <c r="G30" s="12">
        <f>E42*3</f>
        <v>48000</v>
      </c>
      <c r="H30" s="7">
        <f>E42*3</f>
        <v>48000</v>
      </c>
      <c r="I30" s="12">
        <f t="shared" si="1"/>
        <v>176000</v>
      </c>
      <c r="J30" s="7">
        <f>E42*3</f>
        <v>48000</v>
      </c>
      <c r="K30" s="84">
        <f>E42*3</f>
        <v>48000</v>
      </c>
      <c r="L30" s="12">
        <f>E42*3</f>
        <v>48000</v>
      </c>
      <c r="M30" s="41">
        <f>E42*3</f>
        <v>48000</v>
      </c>
      <c r="N30" s="12">
        <f t="shared" si="2"/>
        <v>192000</v>
      </c>
      <c r="O30" s="1"/>
      <c r="P30" s="1"/>
      <c r="Q30" s="1"/>
      <c r="R30" s="1"/>
      <c r="S30" s="1"/>
      <c r="T30" s="1"/>
      <c r="U30" s="1"/>
      <c r="V30" s="1"/>
    </row>
    <row r="31" spans="1:22">
      <c r="A31" s="5" t="s">
        <v>33</v>
      </c>
      <c r="B31" s="6"/>
      <c r="C31" s="6"/>
      <c r="D31" s="6"/>
      <c r="E31" s="12">
        <f>E44*2</f>
        <v>12000</v>
      </c>
      <c r="F31" s="7">
        <f>E44*3</f>
        <v>18000</v>
      </c>
      <c r="G31" s="12">
        <f>E44*3</f>
        <v>18000</v>
      </c>
      <c r="H31" s="7">
        <f>E44*3</f>
        <v>18000</v>
      </c>
      <c r="I31" s="12">
        <f t="shared" si="1"/>
        <v>66000</v>
      </c>
      <c r="J31" s="7">
        <f>E44*3</f>
        <v>18000</v>
      </c>
      <c r="K31" s="84">
        <f>E44*3</f>
        <v>18000</v>
      </c>
      <c r="L31" s="12">
        <f>E44*3</f>
        <v>18000</v>
      </c>
      <c r="M31" s="41">
        <f>E44*3</f>
        <v>18000</v>
      </c>
      <c r="N31" s="12">
        <f t="shared" si="2"/>
        <v>72000</v>
      </c>
      <c r="O31" s="1"/>
      <c r="P31" s="1"/>
      <c r="Q31" s="1"/>
      <c r="R31" s="1"/>
      <c r="S31" s="1"/>
      <c r="T31" s="1"/>
      <c r="U31" s="1"/>
      <c r="V31" s="1"/>
    </row>
    <row r="32" spans="1:22">
      <c r="A32" s="5" t="s">
        <v>34</v>
      </c>
      <c r="B32" s="6"/>
      <c r="C32" s="6"/>
      <c r="D32" s="6"/>
      <c r="E32" s="12">
        <f>E45*2</f>
        <v>10000</v>
      </c>
      <c r="F32" s="7">
        <f>E45*3</f>
        <v>15000</v>
      </c>
      <c r="G32" s="12">
        <f>E45*3</f>
        <v>15000</v>
      </c>
      <c r="H32" s="7">
        <f>E45*3</f>
        <v>15000</v>
      </c>
      <c r="I32" s="12">
        <f t="shared" si="1"/>
        <v>55000</v>
      </c>
      <c r="J32" s="7">
        <f>E45*3</f>
        <v>15000</v>
      </c>
      <c r="K32" s="84">
        <f>E45*3</f>
        <v>15000</v>
      </c>
      <c r="L32" s="12">
        <f>E45*3</f>
        <v>15000</v>
      </c>
      <c r="M32" s="41">
        <f>E45*3</f>
        <v>15000</v>
      </c>
      <c r="N32" s="12">
        <f t="shared" si="2"/>
        <v>60000</v>
      </c>
      <c r="O32" s="1"/>
      <c r="P32" s="1"/>
      <c r="Q32" s="1"/>
      <c r="R32" s="1"/>
      <c r="S32" s="1"/>
      <c r="T32" s="1"/>
      <c r="U32" s="1"/>
      <c r="V32" s="1"/>
    </row>
    <row r="33" spans="1:14">
      <c r="A33" s="5" t="s">
        <v>35</v>
      </c>
      <c r="B33" s="39"/>
      <c r="C33" s="39"/>
      <c r="D33" s="39"/>
      <c r="E33" s="26">
        <f>($E$46+($I$6-300000)*0.01+$E$47)/4</f>
        <v>23788.3325</v>
      </c>
      <c r="F33" s="83">
        <f>($E$46+($I$6-300000)*0.01+$E$47)/4</f>
        <v>23788.3325</v>
      </c>
      <c r="G33" s="26">
        <f>($E$46+($I$6-300000)*0.01+$E$47)/4</f>
        <v>23788.3325</v>
      </c>
      <c r="H33" s="66">
        <f>($E$46+($I$6-300000)*0.01+$E$47)/4</f>
        <v>23788.3325</v>
      </c>
      <c r="I33" s="26">
        <f t="shared" si="1"/>
        <v>95153.33</v>
      </c>
      <c r="J33" s="26">
        <f>($E$46+($N$6-300000)*1%+$E$47)/4</f>
        <v>27538.3325</v>
      </c>
      <c r="K33" s="83">
        <f>($E$46+($N$6-300000)*1%+$E$47)/4</f>
        <v>27538.3325</v>
      </c>
      <c r="L33" s="26">
        <f>($E$46+($N$6-300000)*1%+$E$47)/4</f>
        <v>27538.3325</v>
      </c>
      <c r="M33" s="66">
        <f>($E$46+($N$6-300000)*1%+$E$47)/4</f>
        <v>27538.3325</v>
      </c>
      <c r="N33" s="26">
        <f t="shared" si="2"/>
        <v>110153.33</v>
      </c>
    </row>
    <row r="34" spans="1:14" ht="15.75" thickBot="1">
      <c r="A34" s="5" t="s">
        <v>36</v>
      </c>
      <c r="B34" s="39"/>
      <c r="C34" s="39"/>
      <c r="D34" s="39"/>
      <c r="E34" s="12">
        <f>E48*2</f>
        <v>10000</v>
      </c>
      <c r="F34" s="7">
        <f>E48*3</f>
        <v>15000</v>
      </c>
      <c r="G34" s="13">
        <f>E48*3</f>
        <v>15000</v>
      </c>
      <c r="H34" s="7">
        <f>E48*3</f>
        <v>15000</v>
      </c>
      <c r="I34" s="12">
        <f t="shared" si="1"/>
        <v>55000</v>
      </c>
      <c r="J34" s="7">
        <f>E48*3</f>
        <v>15000</v>
      </c>
      <c r="K34" s="84">
        <f>E48*3</f>
        <v>15000</v>
      </c>
      <c r="L34" s="13">
        <f>E48*3</f>
        <v>15000</v>
      </c>
      <c r="M34" s="41">
        <f>E48*3</f>
        <v>15000</v>
      </c>
      <c r="N34" s="12">
        <f t="shared" si="2"/>
        <v>60000</v>
      </c>
    </row>
    <row r="35" spans="1:14" ht="15.75" thickBot="1">
      <c r="A35" s="78" t="s">
        <v>37</v>
      </c>
      <c r="B35" s="79"/>
      <c r="C35" s="79"/>
      <c r="D35" s="79"/>
      <c r="E35" s="80">
        <f t="shared" ref="E35:N35" si="5">SUM(E22:E34)</f>
        <v>1335670.1506818181</v>
      </c>
      <c r="F35" s="81">
        <f t="shared" si="5"/>
        <v>2002111.0597727271</v>
      </c>
      <c r="G35" s="80">
        <f t="shared" si="5"/>
        <v>2002111.0597727271</v>
      </c>
      <c r="H35" s="81">
        <f t="shared" si="5"/>
        <v>2002111.0597727271</v>
      </c>
      <c r="I35" s="80">
        <f t="shared" si="5"/>
        <v>7342003.3300000001</v>
      </c>
      <c r="J35" s="82">
        <f t="shared" si="5"/>
        <v>1678588.3325</v>
      </c>
      <c r="K35" s="80">
        <f t="shared" si="5"/>
        <v>1678588.3325</v>
      </c>
      <c r="L35" s="81">
        <f t="shared" si="5"/>
        <v>1678588.3325</v>
      </c>
      <c r="M35" s="80">
        <f t="shared" si="5"/>
        <v>1678588.3325</v>
      </c>
      <c r="N35" s="80">
        <f t="shared" si="5"/>
        <v>6714353.3300000001</v>
      </c>
    </row>
    <row r="37" spans="1:14">
      <c r="A37" s="19" t="s">
        <v>114</v>
      </c>
      <c r="D37" s="18"/>
      <c r="E37" s="15">
        <f>E12</f>
        <v>250</v>
      </c>
    </row>
    <row r="38" spans="1:14">
      <c r="A38" s="19" t="s">
        <v>122</v>
      </c>
      <c r="C38" s="1"/>
      <c r="D38" s="15"/>
      <c r="E38" s="15">
        <f>Лист1!P29</f>
        <v>851.39999999999986</v>
      </c>
      <c r="F38" s="1"/>
      <c r="G38" s="1"/>
      <c r="H38" s="1"/>
      <c r="I38" s="1"/>
    </row>
    <row r="39" spans="1:14">
      <c r="A39" s="19" t="s">
        <v>123</v>
      </c>
      <c r="C39" s="1"/>
      <c r="D39" s="15"/>
      <c r="E39" s="15">
        <f>Лист1!O29</f>
        <v>220</v>
      </c>
      <c r="F39" s="1"/>
      <c r="G39" s="1"/>
      <c r="H39" s="1"/>
      <c r="I39" s="1"/>
    </row>
    <row r="40" spans="1:14">
      <c r="A40" s="19" t="s">
        <v>124</v>
      </c>
      <c r="C40" s="1"/>
      <c r="D40" s="15"/>
      <c r="E40" s="15">
        <v>7000</v>
      </c>
      <c r="F40" s="1"/>
      <c r="G40" s="1"/>
      <c r="H40" s="1"/>
      <c r="I40" s="1"/>
    </row>
    <row r="41" spans="1:14">
      <c r="A41" s="19" t="s">
        <v>125</v>
      </c>
      <c r="C41" s="1"/>
      <c r="D41" s="15"/>
      <c r="E41" s="15">
        <v>0</v>
      </c>
      <c r="F41" s="1"/>
      <c r="G41" s="1"/>
      <c r="H41" s="1"/>
      <c r="I41" s="1"/>
    </row>
    <row r="42" spans="1:14">
      <c r="A42" s="19" t="s">
        <v>126</v>
      </c>
      <c r="D42" s="18"/>
      <c r="E42" s="15">
        <v>16000</v>
      </c>
    </row>
    <row r="43" spans="1:14">
      <c r="A43" s="19" t="s">
        <v>127</v>
      </c>
      <c r="D43" s="15">
        <v>150</v>
      </c>
      <c r="E43" s="15">
        <v>300</v>
      </c>
    </row>
    <row r="44" spans="1:14">
      <c r="A44" s="19" t="s">
        <v>128</v>
      </c>
      <c r="D44" s="18"/>
      <c r="E44" s="15">
        <v>6000</v>
      </c>
    </row>
    <row r="45" spans="1:14">
      <c r="A45" s="19" t="s">
        <v>129</v>
      </c>
      <c r="D45" s="18"/>
      <c r="E45" s="15">
        <v>5000</v>
      </c>
    </row>
    <row r="46" spans="1:14">
      <c r="A46" s="19" t="s">
        <v>72</v>
      </c>
      <c r="D46" s="18"/>
      <c r="E46" s="15">
        <v>19356.48</v>
      </c>
    </row>
    <row r="47" spans="1:14">
      <c r="A47" s="19" t="s">
        <v>73</v>
      </c>
      <c r="E47" s="15">
        <v>3796.85</v>
      </c>
    </row>
    <row r="48" spans="1:14">
      <c r="A48" s="19" t="s">
        <v>130</v>
      </c>
      <c r="E48" s="15">
        <v>5000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L59"/>
  <sheetViews>
    <sheetView workbookViewId="0">
      <selection activeCell="Q13" sqref="Q13"/>
    </sheetView>
  </sheetViews>
  <sheetFormatPr defaultRowHeight="15"/>
  <cols>
    <col min="5" max="5" width="10.140625" customWidth="1"/>
    <col min="6" max="8" width="10.42578125" customWidth="1"/>
    <col min="9" max="9" width="12" bestFit="1" customWidth="1"/>
    <col min="10" max="13" width="10.42578125" customWidth="1"/>
    <col min="14" max="14" width="11.5703125" customWidth="1"/>
  </cols>
  <sheetData>
    <row r="1" spans="1:38">
      <c r="A1" s="1"/>
      <c r="B1" s="1"/>
      <c r="C1" s="1"/>
      <c r="D1" s="1"/>
      <c r="E1" s="1"/>
      <c r="F1" s="1"/>
      <c r="G1" s="1"/>
      <c r="H1" s="1"/>
      <c r="I1" s="1"/>
      <c r="J1" s="1"/>
      <c r="K1" s="1"/>
      <c r="L1" s="1"/>
      <c r="M1" s="1"/>
      <c r="N1" s="1"/>
      <c r="O1" s="1"/>
      <c r="P1" s="1"/>
      <c r="Q1" s="1"/>
      <c r="R1" s="1"/>
      <c r="S1" s="1"/>
      <c r="T1" s="1"/>
      <c r="U1" s="1"/>
      <c r="V1" s="1"/>
    </row>
    <row r="2" spans="1:38">
      <c r="A2" s="16" t="s">
        <v>39</v>
      </c>
      <c r="B2" s="1"/>
      <c r="C2" s="1"/>
      <c r="D2" s="1"/>
      <c r="E2" s="1"/>
      <c r="F2" s="1"/>
      <c r="G2" s="1"/>
      <c r="H2" s="1"/>
      <c r="I2" s="1"/>
      <c r="J2" s="1"/>
      <c r="K2" s="1"/>
      <c r="L2" s="1"/>
      <c r="M2" s="1"/>
      <c r="N2" s="1"/>
      <c r="O2" s="1"/>
      <c r="P2" s="1"/>
      <c r="Q2" s="1"/>
      <c r="R2" s="1"/>
      <c r="S2" s="1"/>
      <c r="T2" s="1"/>
      <c r="U2" s="1"/>
      <c r="V2" s="1"/>
    </row>
    <row r="3" spans="1:38" ht="15.75" thickBot="1">
      <c r="A3" s="1"/>
      <c r="B3" s="1"/>
      <c r="C3" s="1"/>
      <c r="D3" s="1"/>
      <c r="E3" s="1"/>
      <c r="F3" s="1"/>
      <c r="G3" s="1"/>
      <c r="H3" s="1"/>
      <c r="I3" s="1"/>
      <c r="J3" s="1"/>
      <c r="K3" s="1"/>
      <c r="L3" s="1"/>
      <c r="M3" s="1"/>
      <c r="N3" s="1"/>
      <c r="O3" s="1"/>
      <c r="P3" s="1"/>
      <c r="Q3" s="1"/>
      <c r="R3" s="1"/>
      <c r="S3" s="1"/>
      <c r="T3" s="1"/>
      <c r="U3" s="1"/>
      <c r="V3" s="1"/>
    </row>
    <row r="4" spans="1:38">
      <c r="A4" s="2"/>
      <c r="B4" s="3"/>
      <c r="C4" s="3"/>
      <c r="D4" s="3"/>
      <c r="E4" s="11"/>
      <c r="F4" s="4"/>
      <c r="G4" s="11"/>
      <c r="H4" s="4"/>
      <c r="I4" s="11" t="s">
        <v>16</v>
      </c>
      <c r="J4" s="28"/>
      <c r="K4" s="11"/>
      <c r="L4" s="4"/>
      <c r="M4" s="11"/>
      <c r="N4" s="11" t="s">
        <v>16</v>
      </c>
      <c r="O4" s="1"/>
      <c r="P4" s="1"/>
      <c r="Q4" s="1"/>
      <c r="R4" s="1"/>
      <c r="S4" s="1"/>
      <c r="T4" s="1"/>
      <c r="U4" s="1"/>
      <c r="V4" s="1"/>
    </row>
    <row r="5" spans="1:38" ht="15.75" thickBot="1">
      <c r="A5" s="8"/>
      <c r="B5" s="9"/>
      <c r="C5" s="9"/>
      <c r="D5" s="9"/>
      <c r="E5" s="13" t="s">
        <v>0</v>
      </c>
      <c r="F5" s="10" t="s">
        <v>1</v>
      </c>
      <c r="G5" s="13" t="s">
        <v>2</v>
      </c>
      <c r="H5" s="10" t="s">
        <v>3</v>
      </c>
      <c r="I5" s="13" t="s">
        <v>118</v>
      </c>
      <c r="J5" s="29" t="s">
        <v>0</v>
      </c>
      <c r="K5" s="13" t="s">
        <v>1</v>
      </c>
      <c r="L5" s="10" t="s">
        <v>2</v>
      </c>
      <c r="M5" s="13" t="s">
        <v>3</v>
      </c>
      <c r="N5" s="13" t="s">
        <v>119</v>
      </c>
      <c r="O5" s="1"/>
      <c r="P5" s="1"/>
      <c r="Q5" s="1"/>
      <c r="R5" s="1"/>
      <c r="S5" s="1"/>
      <c r="T5" s="1"/>
      <c r="U5" s="1"/>
      <c r="V5" s="1"/>
    </row>
    <row r="6" spans="1:38">
      <c r="A6" s="5"/>
      <c r="B6" s="6"/>
      <c r="C6" s="6"/>
      <c r="D6" s="6"/>
      <c r="E6" s="11"/>
      <c r="F6" s="7"/>
      <c r="G6" s="11"/>
      <c r="H6" s="7"/>
      <c r="I6" s="12"/>
      <c r="J6" s="7"/>
      <c r="K6" s="12"/>
      <c r="L6" s="11"/>
      <c r="M6" s="41"/>
      <c r="N6" s="12"/>
      <c r="O6" s="1"/>
      <c r="P6" s="1"/>
      <c r="Q6" s="1"/>
      <c r="R6" s="1"/>
      <c r="S6" s="1"/>
      <c r="T6" s="1"/>
      <c r="U6" s="1"/>
      <c r="V6" s="1"/>
    </row>
    <row r="7" spans="1:38">
      <c r="A7" s="5" t="s">
        <v>40</v>
      </c>
      <c r="B7" s="6"/>
      <c r="C7" s="6"/>
      <c r="D7" s="6"/>
      <c r="E7" s="12">
        <f>Лист3!E7</f>
        <v>750000</v>
      </c>
      <c r="F7" s="7">
        <f>Лист3!F7</f>
        <v>2250000</v>
      </c>
      <c r="G7" s="12">
        <f>Лист3!G7</f>
        <v>2250000</v>
      </c>
      <c r="H7" s="7">
        <f>Лист3!H7</f>
        <v>2250000</v>
      </c>
      <c r="I7" s="12">
        <f>Лист3!I7</f>
        <v>7500000</v>
      </c>
      <c r="J7" s="7">
        <f>Лист3!J7</f>
        <v>2250000</v>
      </c>
      <c r="K7" s="12">
        <f>Лист3!K7</f>
        <v>2250000</v>
      </c>
      <c r="L7" s="12">
        <f>Лист3!L7</f>
        <v>2250000</v>
      </c>
      <c r="M7" s="41">
        <f>Лист3!M7</f>
        <v>2250000</v>
      </c>
      <c r="N7" s="12">
        <f>Лист3!N7</f>
        <v>9000000</v>
      </c>
      <c r="O7" s="1"/>
      <c r="P7" s="1"/>
      <c r="Q7" s="1"/>
      <c r="R7" s="1"/>
      <c r="S7" s="1"/>
      <c r="T7" s="1"/>
      <c r="U7" s="1"/>
      <c r="V7" s="1"/>
    </row>
    <row r="8" spans="1:38">
      <c r="A8" s="73" t="s">
        <v>41</v>
      </c>
      <c r="B8" s="74"/>
      <c r="C8" s="74"/>
      <c r="D8" s="74"/>
      <c r="E8" s="75">
        <f>Лист3!E35</f>
        <v>1335670.1506818181</v>
      </c>
      <c r="F8" s="76">
        <f>Лист3!F35</f>
        <v>2002111.0597727271</v>
      </c>
      <c r="G8" s="75">
        <f>Лист3!G35</f>
        <v>2002111.0597727271</v>
      </c>
      <c r="H8" s="76">
        <f>Лист3!H35</f>
        <v>2002111.0597727271</v>
      </c>
      <c r="I8" s="75">
        <f>Лист3!I35</f>
        <v>7342003.3300000001</v>
      </c>
      <c r="J8" s="76">
        <f>Лист3!J35</f>
        <v>1678588.3325</v>
      </c>
      <c r="K8" s="75">
        <f>Лист3!K35</f>
        <v>1678588.3325</v>
      </c>
      <c r="L8" s="75">
        <f>Лист3!L35</f>
        <v>1678588.3325</v>
      </c>
      <c r="M8" s="77">
        <f>Лист3!M35</f>
        <v>1678588.3325</v>
      </c>
      <c r="N8" s="75">
        <f>Лист3!N35</f>
        <v>6714353.3300000001</v>
      </c>
      <c r="O8" s="1"/>
      <c r="P8" s="1"/>
      <c r="Q8" s="1"/>
      <c r="R8" s="1"/>
      <c r="S8" s="1"/>
      <c r="T8" s="1"/>
      <c r="U8" s="1"/>
      <c r="V8" s="1"/>
    </row>
    <row r="9" spans="1:38">
      <c r="A9" s="5" t="s">
        <v>42</v>
      </c>
      <c r="B9" s="6"/>
      <c r="C9" s="6"/>
      <c r="D9" s="6"/>
      <c r="E9" s="26">
        <f t="shared" ref="E9:N9" si="0">E7-E8</f>
        <v>-585670.15068181814</v>
      </c>
      <c r="F9" s="43">
        <f t="shared" si="0"/>
        <v>247888.94022727292</v>
      </c>
      <c r="G9" s="26">
        <f t="shared" si="0"/>
        <v>247888.94022727292</v>
      </c>
      <c r="H9" s="43">
        <f t="shared" si="0"/>
        <v>247888.94022727292</v>
      </c>
      <c r="I9" s="26">
        <f t="shared" si="0"/>
        <v>157996.66999999993</v>
      </c>
      <c r="J9" s="43">
        <f t="shared" si="0"/>
        <v>571411.66749999998</v>
      </c>
      <c r="K9" s="26">
        <f t="shared" si="0"/>
        <v>571411.66749999998</v>
      </c>
      <c r="L9" s="26">
        <f t="shared" si="0"/>
        <v>571411.66749999998</v>
      </c>
      <c r="M9" s="66">
        <f t="shared" si="0"/>
        <v>571411.66749999998</v>
      </c>
      <c r="N9" s="26">
        <f t="shared" si="0"/>
        <v>2285646.67</v>
      </c>
      <c r="O9" s="1"/>
      <c r="P9" s="1"/>
      <c r="Q9" s="1"/>
      <c r="R9" s="1"/>
      <c r="S9" s="1"/>
      <c r="T9" s="1"/>
      <c r="U9" s="1"/>
      <c r="V9" s="1"/>
    </row>
    <row r="10" spans="1:38">
      <c r="A10" s="5" t="s">
        <v>43</v>
      </c>
      <c r="B10" s="6"/>
      <c r="C10" s="6"/>
      <c r="D10" s="6"/>
      <c r="E10" s="12">
        <v>0</v>
      </c>
      <c r="F10" s="7">
        <v>0</v>
      </c>
      <c r="G10" s="12">
        <v>0</v>
      </c>
      <c r="H10" s="7">
        <v>0</v>
      </c>
      <c r="I10" s="12">
        <f>SUM(E10:H10)</f>
        <v>0</v>
      </c>
      <c r="J10" s="7">
        <v>0</v>
      </c>
      <c r="K10" s="12">
        <v>0</v>
      </c>
      <c r="L10" s="12">
        <v>0</v>
      </c>
      <c r="M10" s="41">
        <v>0</v>
      </c>
      <c r="N10" s="12">
        <f>SUM(J10:M10)</f>
        <v>0</v>
      </c>
      <c r="O10" s="1"/>
      <c r="P10" s="1"/>
      <c r="Q10" s="1"/>
      <c r="R10" s="1"/>
      <c r="S10" s="1"/>
      <c r="T10" s="1"/>
      <c r="U10" s="1"/>
      <c r="V10" s="1"/>
    </row>
    <row r="11" spans="1:38">
      <c r="A11" s="5" t="s">
        <v>44</v>
      </c>
      <c r="B11" s="6"/>
      <c r="C11" s="6"/>
      <c r="D11" s="6"/>
      <c r="E11" s="26">
        <f t="shared" ref="E11:N11" si="1">E9-E10</f>
        <v>-585670.15068181814</v>
      </c>
      <c r="F11" s="43">
        <f t="shared" si="1"/>
        <v>247888.94022727292</v>
      </c>
      <c r="G11" s="26">
        <f t="shared" si="1"/>
        <v>247888.94022727292</v>
      </c>
      <c r="H11" s="43">
        <f t="shared" si="1"/>
        <v>247888.94022727292</v>
      </c>
      <c r="I11" s="26">
        <f t="shared" si="1"/>
        <v>157996.66999999993</v>
      </c>
      <c r="J11" s="43">
        <f t="shared" si="1"/>
        <v>571411.66749999998</v>
      </c>
      <c r="K11" s="26">
        <f t="shared" si="1"/>
        <v>571411.66749999998</v>
      </c>
      <c r="L11" s="26">
        <f t="shared" si="1"/>
        <v>571411.66749999998</v>
      </c>
      <c r="M11" s="66">
        <f t="shared" si="1"/>
        <v>571411.66749999998</v>
      </c>
      <c r="N11" s="26">
        <f t="shared" si="1"/>
        <v>2285646.67</v>
      </c>
      <c r="O11" s="1"/>
      <c r="P11" s="1"/>
      <c r="Q11" s="1"/>
      <c r="R11" s="1"/>
      <c r="S11" s="1"/>
      <c r="T11" s="1"/>
      <c r="U11" s="1"/>
      <c r="V11" s="1"/>
    </row>
    <row r="12" spans="1:38" s="48" customFormat="1">
      <c r="A12" s="51" t="s">
        <v>45</v>
      </c>
      <c r="B12" s="19"/>
      <c r="C12" s="19"/>
      <c r="D12" s="19"/>
      <c r="E12" s="57">
        <f>IF(E11&lt;0,0,E11*B17)</f>
        <v>0</v>
      </c>
      <c r="F12" s="52">
        <f>IF((F11+E14)&lt;0,0,F11*$B$17)</f>
        <v>0</v>
      </c>
      <c r="G12" s="57">
        <f>IF((G11+F14)&lt;0,0,G11*$B$17)</f>
        <v>0</v>
      </c>
      <c r="H12" s="53">
        <f>IF(I11*B17&lt;I7*0.01,I7*1%-SUM(E12:G12),H11*B17)</f>
        <v>75000</v>
      </c>
      <c r="I12" s="54">
        <f>IF(I11*B17&lt;I7*0.01,I7*0.01,I11*B17)</f>
        <v>75000</v>
      </c>
      <c r="J12" s="52">
        <f>J11*B17</f>
        <v>39998.816725000004</v>
      </c>
      <c r="K12" s="57">
        <f>K11*B17</f>
        <v>39998.816725000004</v>
      </c>
      <c r="L12" s="57">
        <f>L11*B17</f>
        <v>39998.816725000004</v>
      </c>
      <c r="M12" s="53">
        <f>IF(N11*B17&lt;N7*0.01,N7*1%-SUM(J12:L12),M11*B17)</f>
        <v>39998.816725000004</v>
      </c>
      <c r="N12" s="57">
        <f>IF(N11*B17&lt;N7*0.01,N7*0.01,N11*B17)</f>
        <v>159995.26690000002</v>
      </c>
      <c r="O12" s="55"/>
      <c r="P12" s="55"/>
      <c r="Q12" s="55"/>
      <c r="R12" s="55"/>
      <c r="S12" s="55"/>
      <c r="T12" s="55"/>
      <c r="U12" s="55"/>
      <c r="V12" s="55"/>
      <c r="W12" s="56"/>
      <c r="X12" s="56"/>
      <c r="Y12" s="56"/>
      <c r="Z12" s="56"/>
      <c r="AA12" s="56"/>
      <c r="AB12" s="56"/>
      <c r="AC12" s="56"/>
      <c r="AD12" s="56"/>
      <c r="AE12" s="56"/>
      <c r="AF12" s="56"/>
      <c r="AG12" s="56"/>
      <c r="AH12" s="56"/>
      <c r="AI12" s="56"/>
      <c r="AJ12" s="56"/>
      <c r="AK12" s="56"/>
      <c r="AL12" s="56"/>
    </row>
    <row r="13" spans="1:38" ht="15.75" thickBot="1">
      <c r="A13" s="5" t="s">
        <v>46</v>
      </c>
      <c r="B13" s="6"/>
      <c r="C13" s="6"/>
      <c r="D13" s="6"/>
      <c r="E13" s="72">
        <f t="shared" ref="E13:N13" si="2">E11-E12</f>
        <v>-585670.15068181814</v>
      </c>
      <c r="F13" s="43">
        <f t="shared" si="2"/>
        <v>247888.94022727292</v>
      </c>
      <c r="G13" s="72">
        <f t="shared" si="2"/>
        <v>247888.94022727292</v>
      </c>
      <c r="H13" s="43">
        <f t="shared" si="2"/>
        <v>172888.94022727292</v>
      </c>
      <c r="I13" s="26">
        <f t="shared" si="2"/>
        <v>82996.669999999925</v>
      </c>
      <c r="J13" s="43">
        <f t="shared" si="2"/>
        <v>531412.85077499994</v>
      </c>
      <c r="K13" s="26">
        <f t="shared" si="2"/>
        <v>531412.85077499994</v>
      </c>
      <c r="L13" s="72">
        <f t="shared" si="2"/>
        <v>531412.85077499994</v>
      </c>
      <c r="M13" s="66">
        <f t="shared" si="2"/>
        <v>531412.85077499994</v>
      </c>
      <c r="N13" s="26">
        <f t="shared" si="2"/>
        <v>2125651.4030999998</v>
      </c>
      <c r="O13" s="1"/>
      <c r="P13" s="1"/>
      <c r="Q13" s="1"/>
      <c r="R13" s="1"/>
      <c r="S13" s="1"/>
      <c r="T13" s="1"/>
      <c r="U13" s="1"/>
      <c r="V13" s="1"/>
    </row>
    <row r="14" spans="1:38" ht="15.75" thickBot="1">
      <c r="A14" s="17" t="s">
        <v>47</v>
      </c>
      <c r="B14" s="20"/>
      <c r="C14" s="20"/>
      <c r="D14" s="20"/>
      <c r="E14" s="27">
        <f>E13</f>
        <v>-585670.15068181814</v>
      </c>
      <c r="F14" s="58">
        <f>E14+F13</f>
        <v>-337781.21045454522</v>
      </c>
      <c r="G14" s="27">
        <f>F14+G13</f>
        <v>-89892.270227272296</v>
      </c>
      <c r="H14" s="58">
        <f>G14+H13</f>
        <v>82996.670000000624</v>
      </c>
      <c r="I14" s="27">
        <f>H14</f>
        <v>82996.670000000624</v>
      </c>
      <c r="J14" s="59">
        <f>I14+J13</f>
        <v>614409.52077500056</v>
      </c>
      <c r="K14" s="27">
        <f>J14+K13</f>
        <v>1145822.3715500005</v>
      </c>
      <c r="L14" s="58">
        <f>K14+L13</f>
        <v>1677235.2223250004</v>
      </c>
      <c r="M14" s="27">
        <f>L14+M13</f>
        <v>2208648.0731000006</v>
      </c>
      <c r="N14" s="27">
        <f>I13+N13</f>
        <v>2208648.0730999997</v>
      </c>
      <c r="O14" s="1"/>
      <c r="P14" s="1"/>
      <c r="Q14" s="1"/>
      <c r="R14" s="1"/>
      <c r="S14" s="1"/>
      <c r="T14" s="1"/>
      <c r="U14" s="1"/>
      <c r="V14" s="1"/>
    </row>
    <row r="15" spans="1:38">
      <c r="A15" s="1"/>
      <c r="B15" s="1"/>
      <c r="C15" s="1"/>
      <c r="D15" s="1"/>
      <c r="E15" s="1"/>
      <c r="F15" s="1"/>
      <c r="G15" s="1"/>
      <c r="H15" s="1"/>
      <c r="I15" s="1"/>
      <c r="J15" s="1"/>
      <c r="K15" s="1"/>
      <c r="L15" s="1"/>
      <c r="M15" s="1"/>
      <c r="N15" s="1"/>
      <c r="O15" s="1"/>
      <c r="P15" s="1"/>
      <c r="Q15" s="1"/>
      <c r="R15" s="1"/>
      <c r="S15" s="1"/>
      <c r="T15" s="1"/>
      <c r="U15" s="1"/>
      <c r="V15" s="1"/>
    </row>
    <row r="16" spans="1:38">
      <c r="A16" s="1"/>
      <c r="B16" s="1"/>
      <c r="C16" s="1"/>
      <c r="D16" s="1"/>
      <c r="E16" s="1"/>
      <c r="F16" s="1"/>
      <c r="G16" s="1"/>
      <c r="H16" s="49"/>
      <c r="I16" s="1"/>
      <c r="J16" s="1"/>
      <c r="K16" s="50"/>
      <c r="L16" s="1"/>
      <c r="M16" s="1"/>
      <c r="N16" s="1"/>
      <c r="O16" s="1"/>
      <c r="P16" s="1"/>
      <c r="Q16" s="1"/>
      <c r="R16" s="1"/>
      <c r="S16" s="1"/>
      <c r="T16" s="1"/>
      <c r="U16" s="1"/>
      <c r="V16" s="1"/>
    </row>
    <row r="17" spans="1:22">
      <c r="A17" s="1" t="s">
        <v>48</v>
      </c>
      <c r="B17" s="14">
        <v>7.0000000000000007E-2</v>
      </c>
      <c r="C17" s="1"/>
      <c r="D17" s="1"/>
      <c r="E17" s="1"/>
      <c r="F17" s="1"/>
      <c r="G17" s="1"/>
      <c r="H17" s="1"/>
      <c r="I17" s="1"/>
      <c r="J17" s="1"/>
      <c r="K17" s="1"/>
      <c r="L17" s="1"/>
      <c r="M17" s="1"/>
      <c r="N17" s="1"/>
      <c r="O17" s="1"/>
      <c r="P17" s="1"/>
      <c r="Q17" s="1"/>
      <c r="R17" s="1"/>
      <c r="S17" s="1"/>
      <c r="T17" s="1"/>
      <c r="U17" s="1"/>
      <c r="V17" s="1"/>
    </row>
    <row r="18" spans="1:22">
      <c r="A18" s="1"/>
      <c r="B18" s="1"/>
      <c r="C18" s="1"/>
      <c r="D18" s="1"/>
      <c r="E18" s="1"/>
      <c r="F18" s="1"/>
      <c r="G18" s="1"/>
      <c r="H18" s="1"/>
      <c r="I18" s="1"/>
      <c r="J18" s="1"/>
      <c r="K18" s="1"/>
      <c r="L18" s="1"/>
      <c r="M18" s="1"/>
      <c r="N18" s="1"/>
      <c r="O18" s="1"/>
      <c r="P18" s="1"/>
      <c r="Q18" s="1"/>
      <c r="R18" s="1"/>
      <c r="S18" s="1"/>
      <c r="T18" s="1"/>
      <c r="U18" s="1"/>
      <c r="V18" s="1"/>
    </row>
    <row r="19" spans="1:22">
      <c r="A19" s="1"/>
      <c r="B19" s="1"/>
      <c r="C19" s="1"/>
      <c r="D19" s="1"/>
      <c r="E19" s="1"/>
      <c r="F19" s="1"/>
      <c r="G19" s="1"/>
      <c r="H19" s="1"/>
      <c r="I19" s="1"/>
      <c r="J19" s="1"/>
      <c r="K19" s="1"/>
      <c r="L19" s="1"/>
      <c r="M19" s="1"/>
      <c r="N19" s="1"/>
      <c r="O19" s="1"/>
      <c r="P19" s="1"/>
      <c r="Q19" s="1"/>
      <c r="R19" s="1"/>
      <c r="S19" s="1"/>
      <c r="T19" s="1"/>
      <c r="U19" s="1"/>
      <c r="V19" s="1"/>
    </row>
    <row r="20" spans="1:22">
      <c r="A20" s="16" t="s">
        <v>49</v>
      </c>
      <c r="B20" s="1"/>
      <c r="C20" s="1"/>
      <c r="D20" s="1"/>
      <c r="E20" s="1"/>
      <c r="F20" s="1"/>
      <c r="G20" s="1"/>
      <c r="H20" s="1"/>
      <c r="I20" s="1"/>
      <c r="J20" s="1"/>
      <c r="K20" s="1"/>
      <c r="L20" s="1"/>
      <c r="M20" s="1"/>
      <c r="N20" s="1"/>
      <c r="O20" s="1"/>
      <c r="P20" s="1"/>
      <c r="Q20" s="1"/>
      <c r="R20" s="1"/>
      <c r="S20" s="1"/>
      <c r="T20" s="1"/>
      <c r="U20" s="1"/>
      <c r="V20" s="1"/>
    </row>
    <row r="21" spans="1:22" ht="15.75" thickBot="1">
      <c r="A21" s="1"/>
      <c r="B21" s="1"/>
      <c r="C21" s="1"/>
      <c r="D21" s="1"/>
      <c r="E21" s="1"/>
      <c r="F21" s="1"/>
      <c r="G21" s="1"/>
      <c r="H21" s="1"/>
      <c r="I21" s="1"/>
      <c r="J21" s="1"/>
      <c r="K21" s="1"/>
      <c r="L21" s="1"/>
      <c r="M21" s="1"/>
      <c r="N21" s="1"/>
      <c r="O21" s="1"/>
      <c r="P21" s="1"/>
      <c r="Q21" s="1"/>
      <c r="R21" s="1"/>
      <c r="S21" s="1"/>
      <c r="T21" s="1"/>
      <c r="U21" s="1"/>
      <c r="V21" s="1"/>
    </row>
    <row r="22" spans="1:22">
      <c r="A22" s="2"/>
      <c r="B22" s="3"/>
      <c r="C22" s="3"/>
      <c r="D22" s="3"/>
      <c r="E22" s="11"/>
      <c r="F22" s="4"/>
      <c r="G22" s="11"/>
      <c r="H22" s="4"/>
      <c r="I22" s="11" t="s">
        <v>16</v>
      </c>
      <c r="J22" s="11"/>
      <c r="K22" s="4"/>
      <c r="L22" s="11"/>
      <c r="M22" s="4"/>
      <c r="N22" s="11" t="s">
        <v>16</v>
      </c>
      <c r="O22" s="1"/>
      <c r="P22" s="1"/>
      <c r="Q22" s="1"/>
      <c r="R22" s="1"/>
      <c r="S22" s="1"/>
      <c r="T22" s="1"/>
      <c r="U22" s="1"/>
      <c r="V22" s="1"/>
    </row>
    <row r="23" spans="1:22" ht="15.75" thickBot="1">
      <c r="A23" s="8"/>
      <c r="B23" s="9"/>
      <c r="C23" s="9"/>
      <c r="D23" s="9"/>
      <c r="E23" s="13" t="s">
        <v>0</v>
      </c>
      <c r="F23" s="10" t="s">
        <v>1</v>
      </c>
      <c r="G23" s="13" t="s">
        <v>2</v>
      </c>
      <c r="H23" s="10" t="s">
        <v>3</v>
      </c>
      <c r="I23" s="13" t="s">
        <v>118</v>
      </c>
      <c r="J23" s="13" t="s">
        <v>0</v>
      </c>
      <c r="K23" s="10" t="s">
        <v>1</v>
      </c>
      <c r="L23" s="13" t="s">
        <v>2</v>
      </c>
      <c r="M23" s="10" t="s">
        <v>3</v>
      </c>
      <c r="N23" s="13" t="s">
        <v>117</v>
      </c>
      <c r="O23" s="1"/>
      <c r="P23" s="1"/>
      <c r="Q23" s="1"/>
      <c r="R23" s="1"/>
      <c r="S23" s="1"/>
      <c r="T23" s="1"/>
      <c r="U23" s="1"/>
      <c r="V23" s="1"/>
    </row>
    <row r="24" spans="1:22">
      <c r="A24" s="5" t="s">
        <v>50</v>
      </c>
      <c r="B24" s="6"/>
      <c r="C24" s="6"/>
      <c r="D24" s="6"/>
      <c r="E24" s="12">
        <f>E7</f>
        <v>750000</v>
      </c>
      <c r="F24" s="7">
        <f>F7</f>
        <v>2250000</v>
      </c>
      <c r="G24" s="12">
        <f>G7</f>
        <v>2250000</v>
      </c>
      <c r="H24" s="7">
        <f>H7</f>
        <v>2250000</v>
      </c>
      <c r="I24" s="12">
        <f>SUM(E24:H24)</f>
        <v>7500000</v>
      </c>
      <c r="J24" s="12">
        <f>J7</f>
        <v>2250000</v>
      </c>
      <c r="K24" s="7">
        <f>K7</f>
        <v>2250000</v>
      </c>
      <c r="L24" s="12">
        <f>L7</f>
        <v>2250000</v>
      </c>
      <c r="M24" s="7">
        <f>M7</f>
        <v>2250000</v>
      </c>
      <c r="N24" s="12">
        <f>N7</f>
        <v>9000000</v>
      </c>
      <c r="O24" s="1"/>
      <c r="P24" s="1"/>
      <c r="Q24" s="1"/>
      <c r="R24" s="1"/>
      <c r="S24" s="1"/>
      <c r="T24" s="1"/>
      <c r="U24" s="1"/>
      <c r="V24" s="1"/>
    </row>
    <row r="25" spans="1:22">
      <c r="A25" s="5" t="s">
        <v>51</v>
      </c>
      <c r="B25" s="6"/>
      <c r="C25" s="6"/>
      <c r="D25" s="6"/>
      <c r="E25" s="12"/>
      <c r="F25" s="7"/>
      <c r="G25" s="12"/>
      <c r="H25" s="7"/>
      <c r="I25" s="12"/>
      <c r="J25" s="12"/>
      <c r="K25" s="7"/>
      <c r="L25" s="12"/>
      <c r="M25" s="7"/>
      <c r="N25" s="12"/>
      <c r="O25" s="1"/>
      <c r="P25" s="1"/>
      <c r="Q25" s="1"/>
      <c r="R25" s="1"/>
      <c r="S25" s="1"/>
      <c r="T25" s="1"/>
      <c r="U25" s="1"/>
      <c r="V25" s="1"/>
    </row>
    <row r="26" spans="1:22">
      <c r="A26" s="5" t="s">
        <v>26</v>
      </c>
      <c r="B26" s="6"/>
      <c r="C26" s="6"/>
      <c r="D26" s="6"/>
      <c r="E26" s="12">
        <f>Лист3!E22</f>
        <v>390000</v>
      </c>
      <c r="F26" s="7">
        <f>Лист3!F22</f>
        <v>585000</v>
      </c>
      <c r="G26" s="12">
        <f>Лист3!G22</f>
        <v>585000</v>
      </c>
      <c r="H26" s="7">
        <f>Лист3!H22</f>
        <v>585000</v>
      </c>
      <c r="I26" s="12">
        <f>Лист3!I22</f>
        <v>2145000</v>
      </c>
      <c r="J26" s="12">
        <f>Лист3!J22</f>
        <v>585000</v>
      </c>
      <c r="K26" s="7">
        <f>Лист3!K22</f>
        <v>585000</v>
      </c>
      <c r="L26" s="12">
        <f>Лист3!L22</f>
        <v>585000</v>
      </c>
      <c r="M26" s="7">
        <f>Лист3!M22</f>
        <v>585000</v>
      </c>
      <c r="N26" s="12">
        <f>Лист3!N22</f>
        <v>2340000</v>
      </c>
      <c r="O26" s="1"/>
      <c r="P26" s="1"/>
      <c r="Q26" s="1"/>
      <c r="R26" s="1"/>
      <c r="S26" s="1"/>
      <c r="T26" s="1"/>
      <c r="U26" s="1"/>
      <c r="V26" s="1"/>
    </row>
    <row r="27" spans="1:22">
      <c r="A27" s="5" t="s">
        <v>52</v>
      </c>
      <c r="B27" s="6"/>
      <c r="C27" s="6"/>
      <c r="D27" s="6"/>
      <c r="E27" s="12">
        <f>Лист3!E23</f>
        <v>117000</v>
      </c>
      <c r="F27" s="7">
        <f>Лист3!F23</f>
        <v>175500</v>
      </c>
      <c r="G27" s="12">
        <f>Лист3!G23</f>
        <v>175500</v>
      </c>
      <c r="H27" s="7">
        <f>Лист3!H23</f>
        <v>175500</v>
      </c>
      <c r="I27" s="12">
        <f>Лист3!I23</f>
        <v>643500</v>
      </c>
      <c r="J27" s="12">
        <f>Лист3!J23</f>
        <v>175500</v>
      </c>
      <c r="K27" s="7">
        <f>Лист3!K23</f>
        <v>175500</v>
      </c>
      <c r="L27" s="12">
        <f>Лист3!L23</f>
        <v>175500</v>
      </c>
      <c r="M27" s="7">
        <f>Лист3!M23</f>
        <v>175500</v>
      </c>
      <c r="N27" s="12">
        <f>Лист3!N23</f>
        <v>702000</v>
      </c>
      <c r="O27" s="1"/>
      <c r="P27" s="1"/>
      <c r="Q27" s="1"/>
      <c r="R27" s="1"/>
      <c r="S27" s="1"/>
      <c r="T27" s="1"/>
      <c r="U27" s="1"/>
      <c r="V27" s="1"/>
    </row>
    <row r="28" spans="1:22">
      <c r="A28" s="5" t="s">
        <v>30</v>
      </c>
      <c r="B28" s="6"/>
      <c r="C28" s="6"/>
      <c r="D28" s="6"/>
      <c r="E28" s="12">
        <f>Лист3!E26</f>
        <v>7000</v>
      </c>
      <c r="F28" s="7">
        <f>Лист3!F26</f>
        <v>21000</v>
      </c>
      <c r="G28" s="12">
        <f>Лист3!G26</f>
        <v>21000</v>
      </c>
      <c r="H28" s="7">
        <f>Лист3!H26</f>
        <v>21000</v>
      </c>
      <c r="I28" s="12">
        <f>Лист3!I26</f>
        <v>70000</v>
      </c>
      <c r="J28" s="12">
        <f>Лист3!J26</f>
        <v>21000</v>
      </c>
      <c r="K28" s="7">
        <f>Лист3!K26</f>
        <v>21000</v>
      </c>
      <c r="L28" s="12">
        <f>Лист3!L26</f>
        <v>21000</v>
      </c>
      <c r="M28" s="7">
        <f>Лист3!M26</f>
        <v>21000</v>
      </c>
      <c r="N28" s="12">
        <f>Лист3!N26</f>
        <v>84000</v>
      </c>
      <c r="O28" s="1"/>
      <c r="P28" s="1"/>
      <c r="Q28" s="1"/>
      <c r="R28" s="1"/>
      <c r="S28" s="1"/>
      <c r="T28" s="1"/>
      <c r="U28" s="1"/>
      <c r="V28" s="1"/>
    </row>
    <row r="29" spans="1:22">
      <c r="A29" s="5" t="s">
        <v>28</v>
      </c>
      <c r="B29" s="6"/>
      <c r="C29" s="6"/>
      <c r="D29" s="6"/>
      <c r="E29" s="12">
        <f>Лист3!E24</f>
        <v>90000</v>
      </c>
      <c r="F29" s="7">
        <f>Лист3!F24</f>
        <v>135000</v>
      </c>
      <c r="G29" s="12">
        <f>Лист3!G24</f>
        <v>135000</v>
      </c>
      <c r="H29" s="7">
        <f>Лист3!H24</f>
        <v>135000</v>
      </c>
      <c r="I29" s="12">
        <f>Лист3!I24</f>
        <v>495000</v>
      </c>
      <c r="J29" s="12">
        <f>Лист3!J24</f>
        <v>135000</v>
      </c>
      <c r="K29" s="7">
        <f>Лист3!K24</f>
        <v>135000</v>
      </c>
      <c r="L29" s="12">
        <f>Лист3!L24</f>
        <v>135000</v>
      </c>
      <c r="M29" s="7">
        <f>Лист3!M24</f>
        <v>135000</v>
      </c>
      <c r="N29" s="12">
        <f>Лист3!N24</f>
        <v>540000</v>
      </c>
      <c r="O29" s="1"/>
      <c r="P29" s="1"/>
      <c r="Q29" s="1"/>
      <c r="R29" s="1"/>
      <c r="S29" s="1"/>
      <c r="T29" s="1"/>
      <c r="U29" s="1"/>
      <c r="V29" s="1"/>
    </row>
    <row r="30" spans="1:22">
      <c r="A30" s="5" t="s">
        <v>115</v>
      </c>
      <c r="B30" s="6"/>
      <c r="C30" s="6"/>
      <c r="D30" s="6"/>
      <c r="E30" s="12">
        <f>Лист3!E28</f>
        <v>425699.99999999994</v>
      </c>
      <c r="F30" s="7">
        <f>Лист3!F28</f>
        <v>638549.99999999988</v>
      </c>
      <c r="G30" s="12">
        <f>Лист3!G28</f>
        <v>638549.99999999988</v>
      </c>
      <c r="H30" s="7">
        <f>Лист3!H28</f>
        <v>638549.99999999988</v>
      </c>
      <c r="I30" s="12">
        <f>Лист3!I28</f>
        <v>2341349.9999999995</v>
      </c>
      <c r="J30" s="12">
        <f>Лист3!J28</f>
        <v>638549.99999999988</v>
      </c>
      <c r="K30" s="7">
        <f>Лист3!K28</f>
        <v>638549.99999999988</v>
      </c>
      <c r="L30" s="12">
        <f>Лист3!L28</f>
        <v>638549.99999999988</v>
      </c>
      <c r="M30" s="7">
        <f>Лист3!M28</f>
        <v>638549.99999999988</v>
      </c>
      <c r="N30" s="12">
        <f>Лист3!N28</f>
        <v>2554199.9999999995</v>
      </c>
      <c r="O30" s="1"/>
      <c r="P30" s="1"/>
      <c r="Q30" s="1"/>
      <c r="R30" s="1"/>
      <c r="S30" s="1"/>
      <c r="T30" s="1"/>
      <c r="U30" s="1"/>
      <c r="V30" s="1"/>
    </row>
    <row r="31" spans="1:22">
      <c r="A31" s="5" t="s">
        <v>32</v>
      </c>
      <c r="B31" s="6"/>
      <c r="C31" s="6"/>
      <c r="D31" s="6"/>
      <c r="E31" s="12">
        <f>Лист3!E30</f>
        <v>32000</v>
      </c>
      <c r="F31" s="7">
        <f>Лист3!F30</f>
        <v>48000</v>
      </c>
      <c r="G31" s="12">
        <f>Лист3!G30</f>
        <v>48000</v>
      </c>
      <c r="H31" s="7">
        <f>Лист3!H30</f>
        <v>48000</v>
      </c>
      <c r="I31" s="12">
        <f>Лист3!I30</f>
        <v>176000</v>
      </c>
      <c r="J31" s="12">
        <f>Лист3!J30</f>
        <v>48000</v>
      </c>
      <c r="K31" s="7">
        <f>Лист3!K30</f>
        <v>48000</v>
      </c>
      <c r="L31" s="12">
        <f>Лист3!L30</f>
        <v>48000</v>
      </c>
      <c r="M31" s="7">
        <f>Лист3!M30</f>
        <v>48000</v>
      </c>
      <c r="N31" s="12">
        <f>Лист3!N30</f>
        <v>192000</v>
      </c>
      <c r="O31" s="1"/>
      <c r="P31" s="1"/>
      <c r="Q31" s="1"/>
      <c r="R31" s="1"/>
      <c r="S31" s="1"/>
      <c r="T31" s="1"/>
      <c r="U31" s="1"/>
      <c r="V31" s="1"/>
    </row>
    <row r="32" spans="1:22">
      <c r="A32" s="5" t="s">
        <v>33</v>
      </c>
      <c r="B32" s="6"/>
      <c r="C32" s="6"/>
      <c r="D32" s="6"/>
      <c r="E32" s="12">
        <f>Лист3!E31</f>
        <v>12000</v>
      </c>
      <c r="F32" s="7">
        <f>Лист3!F31</f>
        <v>18000</v>
      </c>
      <c r="G32" s="12">
        <f>Лист3!G31</f>
        <v>18000</v>
      </c>
      <c r="H32" s="7">
        <f>Лист3!H31</f>
        <v>18000</v>
      </c>
      <c r="I32" s="12">
        <f>Лист3!I31</f>
        <v>66000</v>
      </c>
      <c r="J32" s="12">
        <f>Лист3!J31</f>
        <v>18000</v>
      </c>
      <c r="K32" s="7">
        <f>Лист3!K31</f>
        <v>18000</v>
      </c>
      <c r="L32" s="12">
        <f>Лист3!L31</f>
        <v>18000</v>
      </c>
      <c r="M32" s="7">
        <f>Лист3!M31</f>
        <v>18000</v>
      </c>
      <c r="N32" s="12">
        <f>Лист3!N31</f>
        <v>72000</v>
      </c>
      <c r="O32" s="1"/>
      <c r="P32" s="1"/>
      <c r="Q32" s="1"/>
      <c r="R32" s="1"/>
      <c r="S32" s="1"/>
      <c r="T32" s="1"/>
      <c r="U32" s="1"/>
      <c r="V32" s="1"/>
    </row>
    <row r="33" spans="1:36">
      <c r="A33" s="5" t="s">
        <v>34</v>
      </c>
      <c r="B33" s="6"/>
      <c r="C33" s="6"/>
      <c r="D33" s="6"/>
      <c r="E33" s="12">
        <f>Лист3!E32</f>
        <v>10000</v>
      </c>
      <c r="F33" s="7">
        <f>Лист3!F32</f>
        <v>15000</v>
      </c>
      <c r="G33" s="12">
        <f>Лист3!G32</f>
        <v>15000</v>
      </c>
      <c r="H33" s="7">
        <f>Лист3!H32</f>
        <v>15000</v>
      </c>
      <c r="I33" s="12">
        <f>Лист3!I32</f>
        <v>55000</v>
      </c>
      <c r="J33" s="12">
        <f>Лист3!J32</f>
        <v>15000</v>
      </c>
      <c r="K33" s="7">
        <f>Лист3!K32</f>
        <v>15000</v>
      </c>
      <c r="L33" s="12">
        <f>Лист3!L32</f>
        <v>15000</v>
      </c>
      <c r="M33" s="7">
        <f>Лист3!M32</f>
        <v>15000</v>
      </c>
      <c r="N33" s="12">
        <f>Лист3!N32</f>
        <v>60000</v>
      </c>
      <c r="O33" s="1"/>
      <c r="P33" s="1"/>
      <c r="Q33" s="1"/>
      <c r="R33" s="1"/>
      <c r="S33" s="1"/>
      <c r="T33" s="1"/>
      <c r="U33" s="1"/>
      <c r="V33" s="1"/>
    </row>
    <row r="34" spans="1:36">
      <c r="A34" s="5" t="s">
        <v>35</v>
      </c>
      <c r="B34" s="6"/>
      <c r="C34" s="6"/>
      <c r="D34" s="6"/>
      <c r="E34" s="26">
        <f>Лист3!E33</f>
        <v>23788.3325</v>
      </c>
      <c r="F34" s="43">
        <f>Лист3!F33</f>
        <v>23788.3325</v>
      </c>
      <c r="G34" s="26">
        <f>Лист3!G33</f>
        <v>23788.3325</v>
      </c>
      <c r="H34" s="43">
        <f>Лист3!H33</f>
        <v>23788.3325</v>
      </c>
      <c r="I34" s="26">
        <f>Лист3!I33</f>
        <v>95153.33</v>
      </c>
      <c r="J34" s="26">
        <f>Лист3!J33</f>
        <v>27538.3325</v>
      </c>
      <c r="K34" s="43">
        <f>Лист3!K33</f>
        <v>27538.3325</v>
      </c>
      <c r="L34" s="26">
        <f>Лист3!L33</f>
        <v>27538.3325</v>
      </c>
      <c r="M34" s="43">
        <f>Лист3!M33</f>
        <v>27538.3325</v>
      </c>
      <c r="N34" s="26">
        <f>Лист3!N33</f>
        <v>110153.33</v>
      </c>
      <c r="O34" s="1"/>
      <c r="P34" s="1"/>
      <c r="Q34" s="1"/>
      <c r="R34" s="1"/>
      <c r="S34" s="1"/>
      <c r="T34" s="1"/>
      <c r="U34" s="1"/>
      <c r="V34" s="1"/>
    </row>
    <row r="35" spans="1:36">
      <c r="A35" s="5" t="s">
        <v>36</v>
      </c>
      <c r="B35" s="6"/>
      <c r="C35" s="6"/>
      <c r="D35" s="6"/>
      <c r="E35" s="12">
        <f>Лист3!E34</f>
        <v>10000</v>
      </c>
      <c r="F35" s="7">
        <f>Лист3!F34</f>
        <v>15000</v>
      </c>
      <c r="G35" s="12">
        <f>Лист3!G34</f>
        <v>15000</v>
      </c>
      <c r="H35" s="7">
        <f>Лист3!H34</f>
        <v>15000</v>
      </c>
      <c r="I35" s="12">
        <f>Лист3!I34</f>
        <v>55000</v>
      </c>
      <c r="J35" s="12">
        <f>Лист3!J34</f>
        <v>15000</v>
      </c>
      <c r="K35" s="7">
        <f>Лист3!K34</f>
        <v>15000</v>
      </c>
      <c r="L35" s="12">
        <f>Лист3!L34</f>
        <v>15000</v>
      </c>
      <c r="M35" s="7">
        <f>Лист3!M34</f>
        <v>15000</v>
      </c>
      <c r="N35" s="12">
        <f>Лист3!N34</f>
        <v>60000</v>
      </c>
      <c r="O35" s="1"/>
      <c r="P35" s="1"/>
      <c r="Q35" s="1"/>
      <c r="R35" s="1"/>
      <c r="S35" s="1"/>
      <c r="T35" s="1"/>
      <c r="U35" s="1"/>
      <c r="V35" s="1"/>
    </row>
    <row r="36" spans="1:36">
      <c r="A36" s="5" t="s">
        <v>53</v>
      </c>
      <c r="B36" s="6"/>
      <c r="C36" s="6"/>
      <c r="D36" s="6"/>
      <c r="E36" s="26">
        <f t="shared" ref="E36:N36" si="3">E12</f>
        <v>0</v>
      </c>
      <c r="F36" s="43">
        <f t="shared" si="3"/>
        <v>0</v>
      </c>
      <c r="G36" s="26">
        <f t="shared" si="3"/>
        <v>0</v>
      </c>
      <c r="H36" s="43">
        <f t="shared" si="3"/>
        <v>75000</v>
      </c>
      <c r="I36" s="26">
        <f t="shared" si="3"/>
        <v>75000</v>
      </c>
      <c r="J36" s="26">
        <f t="shared" si="3"/>
        <v>39998.816725000004</v>
      </c>
      <c r="K36" s="43">
        <f t="shared" si="3"/>
        <v>39998.816725000004</v>
      </c>
      <c r="L36" s="26">
        <f t="shared" si="3"/>
        <v>39998.816725000004</v>
      </c>
      <c r="M36" s="43">
        <f t="shared" si="3"/>
        <v>39998.816725000004</v>
      </c>
      <c r="N36" s="26">
        <f t="shared" si="3"/>
        <v>159995.26690000002</v>
      </c>
      <c r="O36" s="1"/>
      <c r="P36" s="1"/>
      <c r="Q36" s="1"/>
      <c r="R36" s="1"/>
      <c r="S36" s="1"/>
      <c r="T36" s="1"/>
      <c r="U36" s="1"/>
      <c r="V36" s="1"/>
    </row>
    <row r="37" spans="1:36">
      <c r="A37" s="5" t="s">
        <v>54</v>
      </c>
      <c r="B37" s="6"/>
      <c r="C37" s="6"/>
      <c r="D37" s="6"/>
      <c r="E37" s="12">
        <f t="shared" ref="E37:M37" si="4">E10</f>
        <v>0</v>
      </c>
      <c r="F37" s="7">
        <f t="shared" si="4"/>
        <v>0</v>
      </c>
      <c r="G37" s="12">
        <f t="shared" si="4"/>
        <v>0</v>
      </c>
      <c r="H37" s="7">
        <f t="shared" si="4"/>
        <v>0</v>
      </c>
      <c r="I37" s="12">
        <f t="shared" si="4"/>
        <v>0</v>
      </c>
      <c r="J37" s="12">
        <f t="shared" si="4"/>
        <v>0</v>
      </c>
      <c r="K37" s="7">
        <f t="shared" si="4"/>
        <v>0</v>
      </c>
      <c r="L37" s="12">
        <f t="shared" si="4"/>
        <v>0</v>
      </c>
      <c r="M37" s="7">
        <f t="shared" si="4"/>
        <v>0</v>
      </c>
      <c r="N37" s="12">
        <f>SUM(J37:M37)</f>
        <v>0</v>
      </c>
      <c r="O37" s="1"/>
      <c r="P37" s="1"/>
      <c r="Q37" s="1"/>
      <c r="R37" s="1"/>
      <c r="S37" s="1"/>
      <c r="T37" s="1"/>
      <c r="U37" s="1"/>
      <c r="V37" s="1"/>
    </row>
    <row r="38" spans="1:36">
      <c r="A38" s="44" t="s">
        <v>55</v>
      </c>
      <c r="B38" s="45"/>
      <c r="C38" s="45"/>
      <c r="D38" s="45"/>
      <c r="E38" s="60">
        <f t="shared" ref="E38:N38" si="5">E24-E26-E27-E28-E29-E30-E31-E32-E33-E34-E35-E36-E37</f>
        <v>-367488.33249999996</v>
      </c>
      <c r="F38" s="61">
        <f t="shared" si="5"/>
        <v>575161.6675000001</v>
      </c>
      <c r="G38" s="60">
        <f t="shared" si="5"/>
        <v>575161.6675000001</v>
      </c>
      <c r="H38" s="61">
        <f t="shared" si="5"/>
        <v>500161.6675000001</v>
      </c>
      <c r="I38" s="60">
        <f t="shared" si="5"/>
        <v>1282996.6700000004</v>
      </c>
      <c r="J38" s="60">
        <f t="shared" si="5"/>
        <v>531412.85077500006</v>
      </c>
      <c r="K38" s="61">
        <f t="shared" si="5"/>
        <v>531412.85077500006</v>
      </c>
      <c r="L38" s="60">
        <f t="shared" si="5"/>
        <v>531412.85077500006</v>
      </c>
      <c r="M38" s="61">
        <f t="shared" si="5"/>
        <v>531412.85077500006</v>
      </c>
      <c r="N38" s="60">
        <f t="shared" si="5"/>
        <v>2125651.4031000002</v>
      </c>
      <c r="O38" s="1"/>
      <c r="P38" s="1"/>
      <c r="Q38" s="1"/>
      <c r="R38" s="1"/>
      <c r="S38" s="1"/>
      <c r="T38" s="1"/>
      <c r="U38" s="1"/>
      <c r="V38" s="1"/>
    </row>
    <row r="39" spans="1:36">
      <c r="A39" s="5" t="s">
        <v>56</v>
      </c>
      <c r="B39" s="6"/>
      <c r="C39" s="6"/>
      <c r="D39" s="6"/>
      <c r="E39" s="26">
        <f>E40+E41</f>
        <v>1570488.3325</v>
      </c>
      <c r="F39" s="7">
        <f>F41+F40</f>
        <v>0</v>
      </c>
      <c r="G39" s="12">
        <f>G40+G41</f>
        <v>0</v>
      </c>
      <c r="H39" s="7">
        <f>H40+H41</f>
        <v>0</v>
      </c>
      <c r="I39" s="26">
        <f>SUM(E39:H39)</f>
        <v>1570488.3325</v>
      </c>
      <c r="J39" s="12">
        <f>J40+J41</f>
        <v>0</v>
      </c>
      <c r="K39" s="7">
        <f>K40+K41</f>
        <v>0</v>
      </c>
      <c r="L39" s="12">
        <f>L40+L41</f>
        <v>0</v>
      </c>
      <c r="M39" s="7">
        <f>M40++M41</f>
        <v>0</v>
      </c>
      <c r="N39" s="12">
        <f>SUM(J39:M39)</f>
        <v>0</v>
      </c>
      <c r="O39" s="1"/>
      <c r="P39" s="1"/>
      <c r="Q39" s="1"/>
      <c r="R39" s="1"/>
      <c r="S39" s="1"/>
      <c r="T39" s="1"/>
      <c r="U39" s="1"/>
      <c r="V39" s="1"/>
    </row>
    <row r="40" spans="1:36" s="48" customFormat="1">
      <c r="A40" s="51" t="s">
        <v>57</v>
      </c>
      <c r="B40" s="19"/>
      <c r="C40" s="19"/>
      <c r="D40" s="19"/>
      <c r="E40" s="57">
        <f>IF(E38&gt;0,0,-E38)</f>
        <v>367488.33249999996</v>
      </c>
      <c r="F40" s="57">
        <f t="shared" ref="F40:M40" si="6">IF(F38&gt;0,0,-F38)</f>
        <v>0</v>
      </c>
      <c r="G40" s="57">
        <f t="shared" si="6"/>
        <v>0</v>
      </c>
      <c r="H40" s="57">
        <f t="shared" si="6"/>
        <v>0</v>
      </c>
      <c r="I40" s="57">
        <f>SUM(E40:H40)</f>
        <v>367488.33249999996</v>
      </c>
      <c r="J40" s="57">
        <f t="shared" si="6"/>
        <v>0</v>
      </c>
      <c r="K40" s="57">
        <f t="shared" si="6"/>
        <v>0</v>
      </c>
      <c r="L40" s="57">
        <f t="shared" si="6"/>
        <v>0</v>
      </c>
      <c r="M40" s="57">
        <f t="shared" si="6"/>
        <v>0</v>
      </c>
      <c r="N40" s="54">
        <f>SUM(J40:M40)</f>
        <v>0</v>
      </c>
      <c r="O40" s="55"/>
      <c r="P40" s="55"/>
      <c r="Q40" s="55"/>
      <c r="R40" s="55"/>
      <c r="S40" s="55"/>
      <c r="T40" s="55"/>
      <c r="U40" s="55"/>
      <c r="V40" s="55"/>
      <c r="W40" s="56"/>
      <c r="X40" s="56"/>
      <c r="Y40" s="56"/>
      <c r="Z40" s="56"/>
      <c r="AA40" s="56"/>
      <c r="AB40" s="56"/>
      <c r="AC40" s="56"/>
      <c r="AD40" s="56"/>
      <c r="AE40" s="56"/>
      <c r="AF40" s="56"/>
      <c r="AG40" s="56"/>
      <c r="AH40" s="56"/>
      <c r="AI40" s="56"/>
      <c r="AJ40" s="56"/>
    </row>
    <row r="41" spans="1:36">
      <c r="A41" s="5" t="s">
        <v>64</v>
      </c>
      <c r="B41" s="6"/>
      <c r="C41" s="6"/>
      <c r="D41" s="6"/>
      <c r="E41" s="12">
        <f t="shared" ref="E41:N41" si="7">E42+E43</f>
        <v>1203000</v>
      </c>
      <c r="F41" s="7">
        <f t="shared" si="7"/>
        <v>0</v>
      </c>
      <c r="G41" s="12">
        <f t="shared" si="7"/>
        <v>0</v>
      </c>
      <c r="H41" s="7">
        <f t="shared" si="7"/>
        <v>0</v>
      </c>
      <c r="I41" s="12">
        <f t="shared" si="7"/>
        <v>1203000</v>
      </c>
      <c r="J41" s="12">
        <f t="shared" si="7"/>
        <v>0</v>
      </c>
      <c r="K41" s="7">
        <f t="shared" si="7"/>
        <v>0</v>
      </c>
      <c r="L41" s="12">
        <f t="shared" si="7"/>
        <v>0</v>
      </c>
      <c r="M41" s="7">
        <f t="shared" si="7"/>
        <v>0</v>
      </c>
      <c r="N41" s="12">
        <f t="shared" si="7"/>
        <v>0</v>
      </c>
      <c r="O41" s="1"/>
      <c r="P41" s="1"/>
      <c r="Q41" s="1"/>
      <c r="R41" s="1"/>
      <c r="S41" s="1"/>
      <c r="T41" s="1"/>
      <c r="U41" s="1"/>
      <c r="V41" s="1"/>
    </row>
    <row r="42" spans="1:36">
      <c r="A42" s="5" t="s">
        <v>4</v>
      </c>
      <c r="B42" s="39"/>
      <c r="C42" s="39"/>
      <c r="D42" s="39"/>
      <c r="E42" s="12">
        <f>Лист1!E7</f>
        <v>1200000</v>
      </c>
      <c r="F42" s="7">
        <v>0</v>
      </c>
      <c r="G42" s="12">
        <v>0</v>
      </c>
      <c r="H42" s="7">
        <v>0</v>
      </c>
      <c r="I42" s="12">
        <f>SUM(E42:H42)</f>
        <v>1200000</v>
      </c>
      <c r="J42" s="12">
        <v>0</v>
      </c>
      <c r="K42" s="7">
        <v>0</v>
      </c>
      <c r="L42" s="12">
        <v>0</v>
      </c>
      <c r="M42" s="7">
        <v>0</v>
      </c>
      <c r="N42" s="12">
        <f>SUM(J42:M42)</f>
        <v>0</v>
      </c>
    </row>
    <row r="43" spans="1:36">
      <c r="A43" s="5" t="s">
        <v>5</v>
      </c>
      <c r="B43" s="39"/>
      <c r="C43" s="39"/>
      <c r="D43" s="39"/>
      <c r="E43" s="12">
        <f>Лист1!E9</f>
        <v>3000</v>
      </c>
      <c r="F43" s="7">
        <v>0</v>
      </c>
      <c r="G43" s="12">
        <v>0</v>
      </c>
      <c r="H43" s="7">
        <v>0</v>
      </c>
      <c r="I43" s="12">
        <f>SUM(E43:H43)</f>
        <v>3000</v>
      </c>
      <c r="J43" s="12">
        <v>0</v>
      </c>
      <c r="K43" s="7">
        <v>0</v>
      </c>
      <c r="L43" s="12">
        <v>0</v>
      </c>
      <c r="M43" s="7">
        <v>0</v>
      </c>
      <c r="N43" s="12">
        <f>SUM(J43:M43)</f>
        <v>0</v>
      </c>
    </row>
    <row r="44" spans="1:36">
      <c r="A44" s="44" t="s">
        <v>58</v>
      </c>
      <c r="B44" s="46"/>
      <c r="C44" s="46"/>
      <c r="D44" s="46"/>
      <c r="E44" s="60">
        <f t="shared" ref="E44:N44" si="8">E39-E41</f>
        <v>367488.33250000002</v>
      </c>
      <c r="F44" s="47">
        <f t="shared" si="8"/>
        <v>0</v>
      </c>
      <c r="G44" s="24">
        <f t="shared" si="8"/>
        <v>0</v>
      </c>
      <c r="H44" s="47">
        <f t="shared" si="8"/>
        <v>0</v>
      </c>
      <c r="I44" s="60">
        <f t="shared" si="8"/>
        <v>367488.33250000002</v>
      </c>
      <c r="J44" s="24">
        <f t="shared" si="8"/>
        <v>0</v>
      </c>
      <c r="K44" s="47">
        <f t="shared" si="8"/>
        <v>0</v>
      </c>
      <c r="L44" s="24">
        <f t="shared" si="8"/>
        <v>0</v>
      </c>
      <c r="M44" s="47">
        <f t="shared" si="8"/>
        <v>0</v>
      </c>
      <c r="N44" s="24">
        <f t="shared" si="8"/>
        <v>0</v>
      </c>
    </row>
    <row r="45" spans="1:36">
      <c r="A45" s="5" t="s">
        <v>59</v>
      </c>
      <c r="B45" s="39"/>
      <c r="C45" s="39"/>
      <c r="D45" s="39"/>
      <c r="E45" s="12">
        <v>0</v>
      </c>
      <c r="F45" s="7">
        <v>0</v>
      </c>
      <c r="G45" s="12">
        <v>0</v>
      </c>
      <c r="H45" s="7">
        <v>0</v>
      </c>
      <c r="I45" s="12">
        <f>SUM(E45:H45)</f>
        <v>0</v>
      </c>
      <c r="J45" s="12">
        <v>0</v>
      </c>
      <c r="K45" s="7">
        <v>0</v>
      </c>
      <c r="L45" s="12">
        <v>0</v>
      </c>
      <c r="M45" s="7">
        <v>0</v>
      </c>
      <c r="N45" s="12">
        <f>SUM(J45:M45)</f>
        <v>0</v>
      </c>
    </row>
    <row r="46" spans="1:36">
      <c r="A46" s="5" t="s">
        <v>60</v>
      </c>
      <c r="B46" s="39"/>
      <c r="C46" s="39"/>
      <c r="D46" s="39"/>
      <c r="E46" s="12">
        <f t="shared" ref="E46:N46" si="9">E47</f>
        <v>0</v>
      </c>
      <c r="F46" s="7">
        <f t="shared" si="9"/>
        <v>0</v>
      </c>
      <c r="G46" s="12">
        <f t="shared" si="9"/>
        <v>0</v>
      </c>
      <c r="H46" s="7">
        <f t="shared" si="9"/>
        <v>0</v>
      </c>
      <c r="I46" s="12">
        <f t="shared" si="9"/>
        <v>0</v>
      </c>
      <c r="J46" s="12">
        <f t="shared" si="9"/>
        <v>0</v>
      </c>
      <c r="K46" s="7">
        <f t="shared" si="9"/>
        <v>0</v>
      </c>
      <c r="L46" s="12">
        <f t="shared" si="9"/>
        <v>0</v>
      </c>
      <c r="M46" s="7">
        <f t="shared" si="9"/>
        <v>0</v>
      </c>
      <c r="N46" s="12">
        <f t="shared" si="9"/>
        <v>0</v>
      </c>
    </row>
    <row r="47" spans="1:36">
      <c r="A47" s="5" t="s">
        <v>61</v>
      </c>
      <c r="B47" s="39"/>
      <c r="C47" s="39"/>
      <c r="D47" s="39"/>
      <c r="E47" s="12">
        <v>0</v>
      </c>
      <c r="F47" s="7">
        <v>0</v>
      </c>
      <c r="G47" s="12">
        <v>0</v>
      </c>
      <c r="H47" s="7">
        <v>0</v>
      </c>
      <c r="I47" s="12">
        <f>SUM(E47:H47)</f>
        <v>0</v>
      </c>
      <c r="J47" s="12">
        <v>0</v>
      </c>
      <c r="K47" s="7">
        <v>0</v>
      </c>
      <c r="L47" s="12">
        <v>0</v>
      </c>
      <c r="M47" s="7">
        <v>0</v>
      </c>
      <c r="N47" s="12">
        <f>SUM(J47:M47)</f>
        <v>0</v>
      </c>
    </row>
    <row r="48" spans="1:36" ht="15.75" thickBot="1">
      <c r="A48" s="44" t="s">
        <v>62</v>
      </c>
      <c r="B48" s="46"/>
      <c r="C48" s="46"/>
      <c r="D48" s="46"/>
      <c r="E48" s="24">
        <f t="shared" ref="E48:N48" si="10">E45-E46</f>
        <v>0</v>
      </c>
      <c r="F48" s="47">
        <f t="shared" si="10"/>
        <v>0</v>
      </c>
      <c r="G48" s="24">
        <f t="shared" si="10"/>
        <v>0</v>
      </c>
      <c r="H48" s="47">
        <f t="shared" si="10"/>
        <v>0</v>
      </c>
      <c r="I48" s="24">
        <f t="shared" si="10"/>
        <v>0</v>
      </c>
      <c r="J48" s="24">
        <f t="shared" si="10"/>
        <v>0</v>
      </c>
      <c r="K48" s="47">
        <f t="shared" si="10"/>
        <v>0</v>
      </c>
      <c r="L48" s="24">
        <f t="shared" si="10"/>
        <v>0</v>
      </c>
      <c r="M48" s="47">
        <f t="shared" si="10"/>
        <v>0</v>
      </c>
      <c r="N48" s="24">
        <f t="shared" si="10"/>
        <v>0</v>
      </c>
    </row>
    <row r="49" spans="1:14" ht="15.75" thickBot="1">
      <c r="A49" s="25" t="s">
        <v>63</v>
      </c>
      <c r="B49" s="23"/>
      <c r="C49" s="23"/>
      <c r="D49" s="23"/>
      <c r="E49" s="62">
        <f>E38+E44+E48</f>
        <v>5.8207660913467407E-11</v>
      </c>
      <c r="F49" s="63">
        <f t="shared" ref="F49:N49" si="11">F38+F44+F48</f>
        <v>575161.6675000001</v>
      </c>
      <c r="G49" s="62">
        <f t="shared" si="11"/>
        <v>575161.6675000001</v>
      </c>
      <c r="H49" s="63">
        <f t="shared" si="11"/>
        <v>500161.6675000001</v>
      </c>
      <c r="I49" s="31">
        <f t="shared" si="11"/>
        <v>1650485.0025000004</v>
      </c>
      <c r="J49" s="62">
        <f t="shared" si="11"/>
        <v>531412.85077500006</v>
      </c>
      <c r="K49" s="63">
        <f t="shared" si="11"/>
        <v>531412.85077500006</v>
      </c>
      <c r="L49" s="62">
        <f t="shared" si="11"/>
        <v>531412.85077500006</v>
      </c>
      <c r="M49" s="63">
        <f t="shared" si="11"/>
        <v>531412.85077500006</v>
      </c>
      <c r="N49" s="62">
        <f t="shared" si="11"/>
        <v>2125651.4031000002</v>
      </c>
    </row>
    <row r="51" spans="1:14" ht="15.75" thickBot="1"/>
    <row r="52" spans="1:14">
      <c r="A52" s="2" t="s">
        <v>65</v>
      </c>
      <c r="B52" s="3"/>
      <c r="C52" s="3"/>
      <c r="D52" s="3"/>
      <c r="E52" s="40" t="s">
        <v>70</v>
      </c>
      <c r="I52" s="64">
        <f>E49</f>
        <v>5.8207660913467407E-11</v>
      </c>
    </row>
    <row r="53" spans="1:14">
      <c r="A53" s="5" t="s">
        <v>66</v>
      </c>
      <c r="B53" s="6"/>
      <c r="C53" s="6"/>
      <c r="D53" s="6"/>
      <c r="E53" s="41">
        <f>I7+N7</f>
        <v>16500000</v>
      </c>
      <c r="I53" s="64">
        <f>F49</f>
        <v>575161.6675000001</v>
      </c>
    </row>
    <row r="54" spans="1:14">
      <c r="A54" s="5" t="s">
        <v>67</v>
      </c>
      <c r="B54" s="6"/>
      <c r="C54" s="6"/>
      <c r="D54" s="6"/>
      <c r="E54" s="66">
        <f>N14</f>
        <v>2208648.0730999997</v>
      </c>
      <c r="I54" s="64">
        <f>G49</f>
        <v>575161.6675000001</v>
      </c>
    </row>
    <row r="55" spans="1:14">
      <c r="A55" s="5" t="s">
        <v>68</v>
      </c>
      <c r="B55" s="6"/>
      <c r="C55" s="6"/>
      <c r="D55" s="6"/>
      <c r="E55" s="66">
        <f>I39</f>
        <v>1570488.3325</v>
      </c>
      <c r="I55" s="64">
        <f>H49</f>
        <v>500161.6675000001</v>
      </c>
    </row>
    <row r="56" spans="1:14">
      <c r="A56" s="5" t="s">
        <v>69</v>
      </c>
      <c r="B56" s="6"/>
      <c r="C56" s="6"/>
      <c r="D56" s="6"/>
      <c r="E56" s="41">
        <v>12</v>
      </c>
      <c r="I56" s="64">
        <f>J49</f>
        <v>531412.85077500006</v>
      </c>
    </row>
    <row r="57" spans="1:14" ht="15.75" thickBot="1">
      <c r="A57" s="8" t="s">
        <v>71</v>
      </c>
      <c r="B57" s="42"/>
      <c r="C57" s="42"/>
      <c r="D57" s="42"/>
      <c r="E57" s="67">
        <f>E54/E53*100</f>
        <v>13.385745897575758</v>
      </c>
      <c r="I57" s="65">
        <f>K49</f>
        <v>531412.85077500006</v>
      </c>
    </row>
    <row r="58" spans="1:14">
      <c r="I58" s="65">
        <f>L49</f>
        <v>531412.85077500006</v>
      </c>
    </row>
    <row r="59" spans="1:14">
      <c r="I59" s="65">
        <f>M49</f>
        <v>531412.85077500006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Инструкция</vt:lpstr>
      <vt:lpstr>Лист1</vt:lpstr>
      <vt:lpstr>Лист2</vt:lpstr>
      <vt:lpstr>Лист3</vt:lpstr>
      <vt:lpstr>Лист4</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slava</cp:lastModifiedBy>
  <dcterms:created xsi:type="dcterms:W3CDTF">2016-07-13T11:38:52Z</dcterms:created>
  <dcterms:modified xsi:type="dcterms:W3CDTF">2017-05-02T10:20:30Z</dcterms:modified>
</cp:coreProperties>
</file>